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Lechu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60" i="1"/>
  <c r="G59" i="1"/>
  <c r="G58" i="1"/>
  <c r="G57" i="1"/>
  <c r="G56" i="1"/>
  <c r="G55" i="1"/>
  <c r="G54" i="1"/>
  <c r="G49" i="1"/>
  <c r="G48" i="1"/>
  <c r="G40" i="1"/>
  <c r="G41" i="1"/>
  <c r="G42" i="1"/>
  <c r="G39" i="1"/>
  <c r="G29" i="1"/>
  <c r="G28" i="1"/>
  <c r="G27" i="1"/>
  <c r="G26" i="1"/>
  <c r="G25" i="1"/>
  <c r="G24" i="1"/>
  <c r="G23" i="1"/>
  <c r="G22" i="1"/>
  <c r="G21" i="1"/>
  <c r="G12" i="1"/>
  <c r="G66" i="1" l="1"/>
  <c r="G65" i="1"/>
  <c r="G67" i="1" l="1"/>
  <c r="G30" i="1" l="1"/>
  <c r="G43" i="1" l="1"/>
  <c r="C90" i="1" l="1"/>
  <c r="C88" i="1"/>
  <c r="G72" i="1"/>
  <c r="C86" i="1" l="1"/>
  <c r="G61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<sst xmlns="http://schemas.openxmlformats.org/spreadsheetml/2006/main" count="174" uniqueCount="122">
  <si>
    <t>RUBRO O CULTIVO</t>
  </si>
  <si>
    <t>LECHUGA</t>
  </si>
  <si>
    <t>RENDIMIENTO (kG/Há.)</t>
  </si>
  <si>
    <t>VARIEDAD</t>
  </si>
  <si>
    <t>YORNEY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</si>
  <si>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</si>
  <si>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</si>
  <si>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</si>
  <si>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</si>
  <si>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</si>
  <si>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</si>
  <si>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</si>
  <si>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</si>
  <si>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</si>
  <si>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</si>
  <si>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</si>
  <si>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</si>
  <si>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</si>
  <si>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 Vitor</t>
  </si>
  <si>
    <t>FECHA DE COSECHA</t>
  </si>
  <si>
    <t>Septiembre- 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</si>
  <si>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</si>
  <si>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</si>
  <si>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</si>
  <si>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</si>
  <si>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</si>
  <si>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</si>
  <si>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</si>
  <si>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</si>
  <si>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</si>
  <si>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</si>
  <si>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</si>
  <si>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almácigo</t>
  </si>
  <si>
    <t>JH</t>
  </si>
  <si>
    <t>mayo</t>
  </si>
  <si>
    <t>Preparación suelo</t>
  </si>
  <si>
    <t>abril</t>
  </si>
  <si>
    <t>Trasplante</t>
  </si>
  <si>
    <t>junio</t>
  </si>
  <si>
    <t>Replante</t>
  </si>
  <si>
    <t>julio</t>
  </si>
  <si>
    <t>Riego y fertirrigación</t>
  </si>
  <si>
    <t>junio-septbre</t>
  </si>
  <si>
    <t>Aplicación guano</t>
  </si>
  <si>
    <t>Aplicación agroquímicos</t>
  </si>
  <si>
    <t>junio-octubre</t>
  </si>
  <si>
    <t>Limpieza y selección</t>
  </si>
  <si>
    <t>septbre-octubre</t>
  </si>
  <si>
    <t>Cosecha y embalado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</si>
  <si>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</si>
  <si>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</si>
  <si>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</si>
  <si>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</si>
  <si>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</si>
  <si>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</si>
  <si>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</si>
  <si>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</si>
  <si>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</si>
  <si>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</si>
  <si>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</si>
  <si>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</si>
  <si>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</si>
  <si>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</si>
  <si>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</si>
  <si>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(lata 25.000 un)</t>
  </si>
  <si>
    <t xml:space="preserve">u </t>
  </si>
  <si>
    <t xml:space="preserve">mayo </t>
  </si>
  <si>
    <t>FERTILIZANTES</t>
  </si>
  <si>
    <t>Nitrato de Potasio</t>
  </si>
  <si>
    <t>Kg</t>
  </si>
  <si>
    <t>junio-octbre</t>
  </si>
  <si>
    <t>Nitrato de Magnesio</t>
  </si>
  <si>
    <t>Urea</t>
  </si>
  <si>
    <t>abril-octubre</t>
  </si>
  <si>
    <t>Superfosfato Triple</t>
  </si>
  <si>
    <t>febrero-marzo</t>
  </si>
  <si>
    <t>Materia orgánica (guano)</t>
  </si>
  <si>
    <t>INSECTICIDAS</t>
  </si>
  <si>
    <t>Furadan 10 G (F)</t>
  </si>
  <si>
    <t>marzo</t>
  </si>
  <si>
    <t>Fitolin (F)</t>
  </si>
  <si>
    <t>Lt.</t>
  </si>
  <si>
    <t>abril-junio</t>
  </si>
  <si>
    <t>Clorpirifos 48% EC</t>
  </si>
  <si>
    <t>mayo-septbre</t>
  </si>
  <si>
    <t>Dimetoato 40%ec (I)</t>
  </si>
  <si>
    <t>abril-agosto</t>
  </si>
  <si>
    <t>Selecron 720EC (I)</t>
  </si>
  <si>
    <t>Subtotal Insumos</t>
  </si>
  <si>
    <t>OTROS</t>
  </si>
  <si>
    <t>Item</t>
  </si>
  <si>
    <t>Cinta de riego</t>
  </si>
  <si>
    <t>u</t>
  </si>
  <si>
    <t>Cajas plateneras</t>
  </si>
  <si>
    <t>septiembre-octubre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</si>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</sst>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9" xfId="0" applyNumberFormat="1" applyFont="1" applyFill="1" applyBorder="1" applyAlignment="1">
      <alignment horizontal="right" vertical="center" wrapText="1"/>
    </xf>
    <xf numFmtId="49" fontId="5" fillId="10" borderId="59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vertical="center"/>
    </xf>
    <xf numFmtId="3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49" fontId="6" fillId="10" borderId="60" xfId="0" applyNumberFormat="1" applyFont="1" applyFill="1" applyBorder="1" applyAlignment="1">
      <alignment horizontal="left" vertical="center" wrapText="1"/>
    </xf>
    <xf numFmtId="49" fontId="1" fillId="10" borderId="60" xfId="0" applyNumberFormat="1" applyFont="1" applyFill="1" applyBorder="1"/>
    <xf numFmtId="49" fontId="6" fillId="10" borderId="60" xfId="0" applyNumberFormat="1" applyFont="1" applyFill="1" applyBorder="1"/>
    <xf numFmtId="0" fontId="7" fillId="0" borderId="61" xfId="0" applyFont="1" applyFill="1" applyBorder="1"/>
    <xf numFmtId="0" fontId="5" fillId="0" borderId="61" xfId="0" applyFont="1" applyFill="1" applyBorder="1" applyAlignment="1">
      <alignment wrapText="1"/>
    </xf>
    <xf numFmtId="0" fontId="6" fillId="10" borderId="56" xfId="0" applyFont="1" applyFill="1" applyBorder="1" applyAlignment="1">
      <alignment horizontal="right" vertical="center" wrapText="1"/>
    </xf>
    <xf numFmtId="49" fontId="1" fillId="10" borderId="56" xfId="0" applyNumberFormat="1" applyFont="1" applyFill="1" applyBorder="1" applyAlignment="1">
      <alignment horizontal="right" vertical="center"/>
    </xf>
    <xf numFmtId="0" fontId="1" fillId="10" borderId="56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I77" sqref="I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5" customFormat="1" ht="12" customHeight="1" x14ac:dyDescent="0.2">
      <c r="A9" s="13"/>
      <c r="B9" s="5" t="s">
        <v>0</v>
      </c>
      <c r="C9" s="99" t="s">
        <v>1</v>
      </c>
      <c r="D9" s="6"/>
      <c r="E9" s="144" t="s">
        <v>2</v>
      </c>
      <c r="F9" s="145"/>
      <c r="G9" s="104">
        <v>60000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5" customFormat="1" ht="26.25" customHeight="1" x14ac:dyDescent="0.2">
      <c r="A10" s="13"/>
      <c r="B10" s="7" t="s">
        <v>3</v>
      </c>
      <c r="C10" s="100" t="s">
        <v>4</v>
      </c>
      <c r="D10" s="6"/>
      <c r="E10" s="146" t="s">
        <v>5</v>
      </c>
      <c r="F10" s="147"/>
      <c r="G10" s="99" t="s">
        <v>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5" customFormat="1" ht="18" customHeight="1" x14ac:dyDescent="0.2">
      <c r="A11" s="13"/>
      <c r="B11" s="7" t="s">
        <v>7</v>
      </c>
      <c r="C11" s="99" t="s">
        <v>8</v>
      </c>
      <c r="D11" s="6"/>
      <c r="E11" s="146" t="s">
        <v>9</v>
      </c>
      <c r="F11" s="147"/>
      <c r="G11" s="125">
        <v>300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5" customFormat="1" ht="11.25" customHeight="1" x14ac:dyDescent="0.2">
      <c r="A12" s="13"/>
      <c r="B12" s="7" t="s">
        <v>10</v>
      </c>
      <c r="C12" s="100" t="s">
        <v>11</v>
      </c>
      <c r="D12" s="6"/>
      <c r="E12" s="102" t="s">
        <v>12</v>
      </c>
      <c r="F12" s="129"/>
      <c r="G12" s="103">
        <f>(G9*G11)</f>
        <v>18000000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5" customFormat="1" ht="11.25" customHeight="1" x14ac:dyDescent="0.2">
      <c r="A13" s="13"/>
      <c r="B13" s="7" t="s">
        <v>13</v>
      </c>
      <c r="C13" s="99" t="s">
        <v>14</v>
      </c>
      <c r="D13" s="6"/>
      <c r="E13" s="146" t="s">
        <v>15</v>
      </c>
      <c r="F13" s="147"/>
      <c r="G13" s="99" t="s">
        <v>16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5" customFormat="1" ht="13.5" customHeight="1" x14ac:dyDescent="0.2">
      <c r="A14" s="13"/>
      <c r="B14" s="7" t="s">
        <v>17</v>
      </c>
      <c r="C14" s="99" t="s">
        <v>18</v>
      </c>
      <c r="D14" s="6"/>
      <c r="E14" s="146" t="s">
        <v>19</v>
      </c>
      <c r="F14" s="147"/>
      <c r="G14" s="99" t="s">
        <v>20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5" customFormat="1" ht="25.5" customHeight="1" x14ac:dyDescent="0.2">
      <c r="A15" s="13"/>
      <c r="B15" s="7" t="s">
        <v>21</v>
      </c>
      <c r="C15" s="101">
        <v>44989</v>
      </c>
      <c r="D15" s="6"/>
      <c r="E15" s="148" t="s">
        <v>22</v>
      </c>
      <c r="F15" s="149"/>
      <c r="G15" s="100" t="s">
        <v>23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5" customFormat="1" ht="12" customHeight="1" x14ac:dyDescent="0.25">
      <c r="A16" s="16"/>
      <c r="B16" s="17"/>
      <c r="C16" s="18"/>
      <c r="D16" s="19"/>
      <c r="E16" s="20"/>
      <c r="F16" s="20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5" customFormat="1" ht="12" customHeight="1" x14ac:dyDescent="0.25">
      <c r="A17" s="22"/>
      <c r="B17" s="150" t="s">
        <v>24</v>
      </c>
      <c r="C17" s="151"/>
      <c r="D17" s="151"/>
      <c r="E17" s="151"/>
      <c r="F17" s="151"/>
      <c r="G17" s="15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5" customFormat="1" ht="12" customHeight="1" x14ac:dyDescent="0.25">
      <c r="A18" s="16"/>
      <c r="B18" s="23"/>
      <c r="C18" s="24"/>
      <c r="D18" s="24"/>
      <c r="E18" s="24"/>
      <c r="F18" s="24"/>
      <c r="G18" s="2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15" customFormat="1" ht="12" customHeight="1" x14ac:dyDescent="0.25">
      <c r="A19" s="13"/>
      <c r="B19" s="25" t="s">
        <v>25</v>
      </c>
      <c r="C19" s="26"/>
      <c r="D19" s="19"/>
      <c r="E19" s="19"/>
      <c r="F19" s="19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15" customFormat="1" ht="24" customHeight="1" x14ac:dyDescent="0.25">
      <c r="A20" s="22"/>
      <c r="B20" s="27" t="s">
        <v>26</v>
      </c>
      <c r="C20" s="27" t="s">
        <v>27</v>
      </c>
      <c r="D20" s="27" t="s">
        <v>28</v>
      </c>
      <c r="E20" s="27" t="s">
        <v>29</v>
      </c>
      <c r="F20" s="27" t="s">
        <v>30</v>
      </c>
      <c r="G20" s="27" t="s">
        <v>31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15" customFormat="1" ht="12.75" customHeight="1" x14ac:dyDescent="0.2">
      <c r="A21" s="22"/>
      <c r="B21" s="8" t="s">
        <v>32</v>
      </c>
      <c r="C21" s="100" t="s">
        <v>33</v>
      </c>
      <c r="D21" s="105">
        <v>2</v>
      </c>
      <c r="E21" s="126" t="s">
        <v>34</v>
      </c>
      <c r="F21" s="103">
        <v>40000</v>
      </c>
      <c r="G21" s="103">
        <f t="shared" ref="G21:G29" si="0">(D21*F21)</f>
        <v>80000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5" customFormat="1" ht="12.75" customHeight="1" x14ac:dyDescent="0.2">
      <c r="A22" s="22"/>
      <c r="B22" s="8" t="s">
        <v>35</v>
      </c>
      <c r="C22" s="100" t="s">
        <v>33</v>
      </c>
      <c r="D22" s="105">
        <v>4</v>
      </c>
      <c r="E22" s="126" t="s">
        <v>36</v>
      </c>
      <c r="F22" s="103">
        <v>40000</v>
      </c>
      <c r="G22" s="103">
        <f t="shared" si="0"/>
        <v>160000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15" customFormat="1" ht="12.75" customHeight="1" x14ac:dyDescent="0.2">
      <c r="A23" s="22"/>
      <c r="B23" s="8" t="s">
        <v>37</v>
      </c>
      <c r="C23" s="100" t="s">
        <v>33</v>
      </c>
      <c r="D23" s="105">
        <v>10</v>
      </c>
      <c r="E23" s="126" t="s">
        <v>38</v>
      </c>
      <c r="F23" s="103">
        <v>40000</v>
      </c>
      <c r="G23" s="103">
        <f t="shared" si="0"/>
        <v>400000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15" customFormat="1" ht="12.75" customHeight="1" x14ac:dyDescent="0.2">
      <c r="A24" s="22"/>
      <c r="B24" s="8" t="s">
        <v>39</v>
      </c>
      <c r="C24" s="100" t="s">
        <v>33</v>
      </c>
      <c r="D24" s="105">
        <v>1</v>
      </c>
      <c r="E24" s="126" t="s">
        <v>40</v>
      </c>
      <c r="F24" s="103">
        <v>40000</v>
      </c>
      <c r="G24" s="103">
        <f t="shared" si="0"/>
        <v>40000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15" customFormat="1" ht="12.75" customHeight="1" x14ac:dyDescent="0.2">
      <c r="A25" s="22"/>
      <c r="B25" s="8" t="s">
        <v>41</v>
      </c>
      <c r="C25" s="100" t="s">
        <v>33</v>
      </c>
      <c r="D25" s="105">
        <v>7</v>
      </c>
      <c r="E25" s="126" t="s">
        <v>42</v>
      </c>
      <c r="F25" s="103">
        <v>40000</v>
      </c>
      <c r="G25" s="103">
        <f t="shared" si="0"/>
        <v>280000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15" customFormat="1" ht="12.75" customHeight="1" x14ac:dyDescent="0.2">
      <c r="A26" s="22"/>
      <c r="B26" s="8" t="s">
        <v>43</v>
      </c>
      <c r="C26" s="100" t="s">
        <v>33</v>
      </c>
      <c r="D26" s="105">
        <v>4</v>
      </c>
      <c r="E26" s="126" t="s">
        <v>36</v>
      </c>
      <c r="F26" s="103">
        <v>40000</v>
      </c>
      <c r="G26" s="103">
        <f t="shared" si="0"/>
        <v>160000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5" customFormat="1" ht="12.75" customHeight="1" x14ac:dyDescent="0.2">
      <c r="A27" s="22"/>
      <c r="B27" s="8" t="s">
        <v>44</v>
      </c>
      <c r="C27" s="100" t="s">
        <v>33</v>
      </c>
      <c r="D27" s="105">
        <v>4</v>
      </c>
      <c r="E27" s="126" t="s">
        <v>45</v>
      </c>
      <c r="F27" s="103">
        <v>40000</v>
      </c>
      <c r="G27" s="103">
        <f t="shared" si="0"/>
        <v>160000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15" customFormat="1" ht="12.75" customHeight="1" x14ac:dyDescent="0.2">
      <c r="A28" s="22"/>
      <c r="B28" s="8" t="s">
        <v>46</v>
      </c>
      <c r="C28" s="100" t="s">
        <v>33</v>
      </c>
      <c r="D28" s="105">
        <v>4</v>
      </c>
      <c r="E28" s="126" t="s">
        <v>47</v>
      </c>
      <c r="F28" s="103">
        <v>40000</v>
      </c>
      <c r="G28" s="103">
        <f t="shared" si="0"/>
        <v>160000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5" customFormat="1" ht="12.75" customHeight="1" x14ac:dyDescent="0.2">
      <c r="A29" s="22"/>
      <c r="B29" s="8" t="s">
        <v>48</v>
      </c>
      <c r="C29" s="100" t="s">
        <v>33</v>
      </c>
      <c r="D29" s="105">
        <v>18</v>
      </c>
      <c r="E29" s="126" t="s">
        <v>47</v>
      </c>
      <c r="F29" s="103">
        <v>40000</v>
      </c>
      <c r="G29" s="103">
        <f t="shared" si="0"/>
        <v>720000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5" customFormat="1" ht="12.75" customHeight="1" x14ac:dyDescent="0.25">
      <c r="A30" s="22"/>
      <c r="B30" s="28" t="s">
        <v>49</v>
      </c>
      <c r="C30" s="96"/>
      <c r="D30" s="96"/>
      <c r="E30" s="96"/>
      <c r="F30" s="96"/>
      <c r="G30" s="97">
        <f>SUM(G21:G29)</f>
        <v>2160000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5" customFormat="1" ht="12" customHeight="1" x14ac:dyDescent="0.25">
      <c r="A31" s="16"/>
      <c r="B31" s="23"/>
      <c r="C31" s="24"/>
      <c r="D31" s="24"/>
      <c r="E31" s="24"/>
      <c r="F31" s="29"/>
      <c r="G31" s="29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5" customFormat="1" ht="12" customHeight="1" x14ac:dyDescent="0.25">
      <c r="A32" s="13"/>
      <c r="B32" s="30" t="s">
        <v>50</v>
      </c>
      <c r="C32" s="31"/>
      <c r="D32" s="32"/>
      <c r="E32" s="32"/>
      <c r="F32" s="32"/>
      <c r="G32" s="3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15" customFormat="1" ht="24" customHeight="1" x14ac:dyDescent="0.25">
      <c r="A33" s="13"/>
      <c r="B33" s="33" t="s">
        <v>26</v>
      </c>
      <c r="C33" s="34" t="s">
        <v>27</v>
      </c>
      <c r="D33" s="34" t="s">
        <v>28</v>
      </c>
      <c r="E33" s="33" t="s">
        <v>29</v>
      </c>
      <c r="F33" s="34" t="s">
        <v>30</v>
      </c>
      <c r="G33" s="33" t="s">
        <v>31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5" customFormat="1" ht="12" customHeight="1" x14ac:dyDescent="0.25">
      <c r="A34" s="13"/>
      <c r="B34" s="35"/>
      <c r="C34" s="35"/>
      <c r="D34" s="35"/>
      <c r="E34" s="35"/>
      <c r="F34" s="35"/>
      <c r="G34" s="3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5" customFormat="1" ht="12" customHeight="1" x14ac:dyDescent="0.25">
      <c r="A35" s="13"/>
      <c r="B35" s="36" t="s">
        <v>51</v>
      </c>
      <c r="C35" s="37"/>
      <c r="D35" s="37"/>
      <c r="E35" s="37"/>
      <c r="F35" s="37"/>
      <c r="G35" s="3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5" customFormat="1" ht="12" customHeight="1" x14ac:dyDescent="0.25">
      <c r="A36" s="16"/>
      <c r="B36" s="38"/>
      <c r="C36" s="39"/>
      <c r="D36" s="39"/>
      <c r="E36" s="39"/>
      <c r="F36" s="40"/>
      <c r="G36" s="4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15" customFormat="1" ht="12" customHeight="1" x14ac:dyDescent="0.25">
      <c r="A37" s="13"/>
      <c r="B37" s="30" t="s">
        <v>52</v>
      </c>
      <c r="C37" s="31"/>
      <c r="D37" s="32"/>
      <c r="E37" s="32"/>
      <c r="F37" s="32"/>
      <c r="G37" s="3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15" customFormat="1" ht="24" customHeight="1" x14ac:dyDescent="0.25">
      <c r="A38" s="13"/>
      <c r="B38" s="44" t="s">
        <v>26</v>
      </c>
      <c r="C38" s="44" t="s">
        <v>27</v>
      </c>
      <c r="D38" s="44" t="s">
        <v>28</v>
      </c>
      <c r="E38" s="44" t="s">
        <v>29</v>
      </c>
      <c r="F38" s="45" t="s">
        <v>30</v>
      </c>
      <c r="G38" s="44" t="s">
        <v>31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s="15" customFormat="1" ht="12.75" x14ac:dyDescent="0.25">
      <c r="A39" s="41"/>
      <c r="B39" s="119" t="s">
        <v>53</v>
      </c>
      <c r="C39" s="115" t="s">
        <v>54</v>
      </c>
      <c r="D39" s="116">
        <v>5</v>
      </c>
      <c r="E39" s="100" t="s">
        <v>36</v>
      </c>
      <c r="F39" s="117">
        <v>45000</v>
      </c>
      <c r="G39" s="117">
        <f>D39*F39</f>
        <v>225000</v>
      </c>
      <c r="H39" s="14"/>
      <c r="I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s="15" customFormat="1" ht="12.75" x14ac:dyDescent="0.25">
      <c r="A40" s="41"/>
      <c r="B40" s="121" t="s">
        <v>55</v>
      </c>
      <c r="C40" s="115" t="s">
        <v>54</v>
      </c>
      <c r="D40" s="105">
        <v>3</v>
      </c>
      <c r="E40" s="100" t="s">
        <v>36</v>
      </c>
      <c r="F40" s="117">
        <v>45000</v>
      </c>
      <c r="G40" s="117">
        <f t="shared" ref="G40:G42" si="1">D40*F40</f>
        <v>135000</v>
      </c>
      <c r="H40" s="14"/>
      <c r="I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5" customFormat="1" ht="12.75" x14ac:dyDescent="0.25">
      <c r="A41" s="41"/>
      <c r="B41" s="119" t="s">
        <v>56</v>
      </c>
      <c r="C41" s="115" t="s">
        <v>54</v>
      </c>
      <c r="D41" s="116">
        <v>3</v>
      </c>
      <c r="E41" s="100" t="s">
        <v>36</v>
      </c>
      <c r="F41" s="117">
        <v>45000</v>
      </c>
      <c r="G41" s="117">
        <f t="shared" si="1"/>
        <v>135000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15" customFormat="1" ht="12.75" x14ac:dyDescent="0.25">
      <c r="A42" s="41"/>
      <c r="B42" s="120" t="s">
        <v>57</v>
      </c>
      <c r="C42" s="115" t="s">
        <v>54</v>
      </c>
      <c r="D42" s="118">
        <v>4</v>
      </c>
      <c r="E42" s="100" t="s">
        <v>36</v>
      </c>
      <c r="F42" s="117">
        <v>45000</v>
      </c>
      <c r="G42" s="117">
        <f t="shared" si="1"/>
        <v>180000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15" customFormat="1" ht="12.75" customHeight="1" x14ac:dyDescent="0.25">
      <c r="A43" s="13"/>
      <c r="B43" s="42" t="s">
        <v>58</v>
      </c>
      <c r="C43" s="95"/>
      <c r="D43" s="95"/>
      <c r="E43" s="95"/>
      <c r="F43" s="95"/>
      <c r="G43" s="94">
        <f>SUM(G39:G42)</f>
        <v>675000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15" customFormat="1" ht="12" customHeight="1" x14ac:dyDescent="0.25">
      <c r="A44" s="16"/>
      <c r="B44" s="38"/>
      <c r="C44" s="39"/>
      <c r="D44" s="39"/>
      <c r="E44" s="39"/>
      <c r="F44" s="40"/>
      <c r="G44" s="4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15" customFormat="1" ht="12" customHeight="1" x14ac:dyDescent="0.25">
      <c r="A45" s="13"/>
      <c r="B45" s="30" t="s">
        <v>59</v>
      </c>
      <c r="C45" s="31"/>
      <c r="D45" s="32"/>
      <c r="E45" s="32"/>
      <c r="F45" s="32"/>
      <c r="G45" s="3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15" customFormat="1" ht="24" customHeight="1" x14ac:dyDescent="0.25">
      <c r="A46" s="13"/>
      <c r="B46" s="45" t="s">
        <v>60</v>
      </c>
      <c r="C46" s="45" t="s">
        <v>61</v>
      </c>
      <c r="D46" s="45" t="s">
        <v>62</v>
      </c>
      <c r="E46" s="45" t="s">
        <v>29</v>
      </c>
      <c r="F46" s="45" t="s">
        <v>30</v>
      </c>
      <c r="G46" s="45" t="s">
        <v>31</v>
      </c>
      <c r="H46" s="14"/>
      <c r="I46" s="14"/>
      <c r="J46" s="14"/>
      <c r="K46" s="4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5" customFormat="1" ht="12.75" customHeight="1" x14ac:dyDescent="0.25">
      <c r="A47" s="41"/>
      <c r="B47" s="136" t="s">
        <v>63</v>
      </c>
      <c r="C47" s="141"/>
      <c r="D47" s="141"/>
      <c r="E47" s="141"/>
      <c r="F47" s="141"/>
      <c r="G47" s="14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15" customFormat="1" ht="12.75" customHeight="1" x14ac:dyDescent="0.2">
      <c r="A48" s="41"/>
      <c r="B48" s="137" t="s">
        <v>64</v>
      </c>
      <c r="C48" s="142" t="s">
        <v>65</v>
      </c>
      <c r="D48" s="143">
        <v>3</v>
      </c>
      <c r="E48" s="142" t="s">
        <v>66</v>
      </c>
      <c r="F48" s="132">
        <v>75294</v>
      </c>
      <c r="G48" s="132">
        <f>(D48*F48)</f>
        <v>225882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15" customFormat="1" ht="12.75" customHeight="1" x14ac:dyDescent="0.2">
      <c r="A49" s="41"/>
      <c r="B49" s="138" t="s">
        <v>67</v>
      </c>
      <c r="C49" s="131"/>
      <c r="D49" s="131"/>
      <c r="E49" s="131"/>
      <c r="F49" s="132"/>
      <c r="G49" s="132">
        <f t="shared" ref="G49:G60" si="2">(D49*F49)</f>
        <v>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15" customFormat="1" ht="12.75" customHeight="1" x14ac:dyDescent="0.2">
      <c r="A50" s="41"/>
      <c r="B50" s="139" t="s">
        <v>68</v>
      </c>
      <c r="C50" s="131" t="s">
        <v>69</v>
      </c>
      <c r="D50" s="131">
        <v>200</v>
      </c>
      <c r="E50" s="126" t="s">
        <v>70</v>
      </c>
      <c r="F50" s="132">
        <v>1328</v>
      </c>
      <c r="G50" s="132">
        <f t="shared" si="2"/>
        <v>265600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15" customFormat="1" ht="12.75" customHeight="1" x14ac:dyDescent="0.2">
      <c r="A51" s="41"/>
      <c r="B51" s="139" t="s">
        <v>71</v>
      </c>
      <c r="C51" s="131" t="s">
        <v>69</v>
      </c>
      <c r="D51" s="131">
        <v>200</v>
      </c>
      <c r="E51" s="130" t="s">
        <v>45</v>
      </c>
      <c r="F51" s="132">
        <v>773</v>
      </c>
      <c r="G51" s="132">
        <f t="shared" si="2"/>
        <v>154600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5" customFormat="1" ht="12.75" customHeight="1" x14ac:dyDescent="0.2">
      <c r="A52" s="41"/>
      <c r="B52" s="139" t="s">
        <v>72</v>
      </c>
      <c r="C52" s="131" t="s">
        <v>69</v>
      </c>
      <c r="D52" s="131">
        <v>400</v>
      </c>
      <c r="E52" s="126" t="s">
        <v>73</v>
      </c>
      <c r="F52" s="132">
        <v>958</v>
      </c>
      <c r="G52" s="132">
        <f t="shared" si="2"/>
        <v>383200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5" customFormat="1" ht="12.75" customHeight="1" x14ac:dyDescent="0.2">
      <c r="A53" s="41"/>
      <c r="B53" s="139" t="s">
        <v>74</v>
      </c>
      <c r="C53" s="131" t="s">
        <v>69</v>
      </c>
      <c r="D53" s="131">
        <v>300</v>
      </c>
      <c r="E53" s="126" t="s">
        <v>75</v>
      </c>
      <c r="F53" s="132">
        <v>403</v>
      </c>
      <c r="G53" s="132">
        <f t="shared" si="2"/>
        <v>120900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15" customFormat="1" ht="12.75" customHeight="1" x14ac:dyDescent="0.2">
      <c r="A54" s="41"/>
      <c r="B54" s="139" t="s">
        <v>76</v>
      </c>
      <c r="C54" s="131" t="s">
        <v>69</v>
      </c>
      <c r="D54" s="131">
        <v>12000</v>
      </c>
      <c r="E54" s="130" t="s">
        <v>75</v>
      </c>
      <c r="F54" s="132">
        <v>132</v>
      </c>
      <c r="G54" s="132">
        <f t="shared" si="2"/>
        <v>1584000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15" customFormat="1" ht="12.75" customHeight="1" x14ac:dyDescent="0.2">
      <c r="A55" s="41"/>
      <c r="B55" s="138" t="s">
        <v>77</v>
      </c>
      <c r="C55" s="131"/>
      <c r="D55" s="131"/>
      <c r="E55" s="131"/>
      <c r="F55" s="132"/>
      <c r="G55" s="132">
        <f t="shared" si="2"/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15" customFormat="1" ht="12.75" customHeight="1" x14ac:dyDescent="0.2">
      <c r="A56" s="41"/>
      <c r="B56" s="140" t="s">
        <v>78</v>
      </c>
      <c r="C56" s="131" t="s">
        <v>69</v>
      </c>
      <c r="D56" s="131">
        <v>2</v>
      </c>
      <c r="E56" s="126" t="s">
        <v>79</v>
      </c>
      <c r="F56" s="132">
        <v>18910</v>
      </c>
      <c r="G56" s="132">
        <f t="shared" si="2"/>
        <v>37820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5" customFormat="1" ht="12.75" customHeight="1" x14ac:dyDescent="0.2">
      <c r="A57" s="41"/>
      <c r="B57" s="140" t="s">
        <v>80</v>
      </c>
      <c r="C57" s="131" t="s">
        <v>81</v>
      </c>
      <c r="D57" s="131">
        <v>5</v>
      </c>
      <c r="E57" s="126" t="s">
        <v>82</v>
      </c>
      <c r="F57" s="132">
        <v>4800</v>
      </c>
      <c r="G57" s="132">
        <f t="shared" si="2"/>
        <v>24000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5" customFormat="1" ht="12.75" customHeight="1" x14ac:dyDescent="0.2">
      <c r="A58" s="41"/>
      <c r="B58" s="140" t="s">
        <v>83</v>
      </c>
      <c r="C58" s="131" t="s">
        <v>81</v>
      </c>
      <c r="D58" s="131">
        <v>10</v>
      </c>
      <c r="E58" s="126" t="s">
        <v>84</v>
      </c>
      <c r="F58" s="132">
        <v>17647</v>
      </c>
      <c r="G58" s="132">
        <f t="shared" si="2"/>
        <v>176470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15" customFormat="1" ht="12.75" customHeight="1" x14ac:dyDescent="0.2">
      <c r="A59" s="41"/>
      <c r="B59" s="140" t="s">
        <v>85</v>
      </c>
      <c r="C59" s="131" t="s">
        <v>81</v>
      </c>
      <c r="D59" s="131">
        <v>3</v>
      </c>
      <c r="E59" s="126" t="s">
        <v>86</v>
      </c>
      <c r="F59" s="132">
        <v>13781</v>
      </c>
      <c r="G59" s="132">
        <f t="shared" si="2"/>
        <v>41343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">
      <c r="A60" s="41"/>
      <c r="B60" s="140" t="s">
        <v>87</v>
      </c>
      <c r="C60" s="131" t="s">
        <v>81</v>
      </c>
      <c r="D60" s="131">
        <v>2</v>
      </c>
      <c r="E60" s="126" t="s">
        <v>86</v>
      </c>
      <c r="F60" s="132">
        <v>39076</v>
      </c>
      <c r="G60" s="132">
        <f t="shared" si="2"/>
        <v>78152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5" customFormat="1" ht="13.5" customHeight="1" x14ac:dyDescent="0.25">
      <c r="A61" s="13"/>
      <c r="B61" s="42" t="s">
        <v>88</v>
      </c>
      <c r="C61" s="95"/>
      <c r="D61" s="95"/>
      <c r="E61" s="95"/>
      <c r="F61" s="95"/>
      <c r="G61" s="94">
        <f>SUM(G47:G60)</f>
        <v>3091967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s="15" customFormat="1" ht="12" customHeight="1" x14ac:dyDescent="0.25">
      <c r="A62" s="16"/>
      <c r="B62" s="38"/>
      <c r="C62" s="39"/>
      <c r="D62" s="39"/>
      <c r="E62" s="39"/>
      <c r="F62" s="40"/>
      <c r="G62" s="4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s="15" customFormat="1" ht="12" customHeight="1" x14ac:dyDescent="0.25">
      <c r="A63" s="13"/>
      <c r="B63" s="30" t="s">
        <v>89</v>
      </c>
      <c r="C63" s="31"/>
      <c r="D63" s="32"/>
      <c r="E63" s="32"/>
      <c r="F63" s="32"/>
      <c r="G63" s="3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s="15" customFormat="1" ht="24" customHeight="1" x14ac:dyDescent="0.25">
      <c r="A64" s="13"/>
      <c r="B64" s="44" t="s">
        <v>90</v>
      </c>
      <c r="C64" s="45" t="s">
        <v>61</v>
      </c>
      <c r="D64" s="46" t="s">
        <v>62</v>
      </c>
      <c r="E64" s="44" t="s">
        <v>29</v>
      </c>
      <c r="F64" s="46" t="s">
        <v>30</v>
      </c>
      <c r="G64" s="47" t="s">
        <v>31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s="15" customFormat="1" ht="12.75" x14ac:dyDescent="0.25">
      <c r="A65" s="41"/>
      <c r="B65" s="133" t="s">
        <v>91</v>
      </c>
      <c r="C65" s="122" t="s">
        <v>92</v>
      </c>
      <c r="D65" s="134">
        <v>6</v>
      </c>
      <c r="E65" s="123" t="s">
        <v>34</v>
      </c>
      <c r="F65" s="135">
        <v>182513</v>
      </c>
      <c r="G65" s="127">
        <f t="shared" ref="G65:G66" si="3">(D65*F65)</f>
        <v>1095078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s="15" customFormat="1" ht="12.75" x14ac:dyDescent="0.25">
      <c r="A66" s="41"/>
      <c r="B66" s="133" t="s">
        <v>93</v>
      </c>
      <c r="C66" s="124" t="s">
        <v>92</v>
      </c>
      <c r="D66" s="127">
        <v>2600</v>
      </c>
      <c r="E66" s="106" t="s">
        <v>94</v>
      </c>
      <c r="F66" s="128">
        <v>1600</v>
      </c>
      <c r="G66" s="127">
        <f t="shared" si="3"/>
        <v>4160000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s="15" customFormat="1" ht="13.5" customHeight="1" x14ac:dyDescent="0.25">
      <c r="A67" s="13"/>
      <c r="B67" s="48" t="s">
        <v>95</v>
      </c>
      <c r="C67" s="98"/>
      <c r="D67" s="98"/>
      <c r="E67" s="98"/>
      <c r="F67" s="98"/>
      <c r="G67" s="93">
        <f>SUM(G65:G66)</f>
        <v>5255078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s="15" customFormat="1" ht="12" customHeight="1" x14ac:dyDescent="0.25">
      <c r="A68" s="16"/>
      <c r="B68" s="49"/>
      <c r="C68" s="49"/>
      <c r="D68" s="49"/>
      <c r="E68" s="49"/>
      <c r="F68" s="50"/>
      <c r="G68" s="50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s="15" customFormat="1" ht="12" customHeight="1" x14ac:dyDescent="0.25">
      <c r="A69" s="41"/>
      <c r="B69" s="51" t="s">
        <v>96</v>
      </c>
      <c r="C69" s="52"/>
      <c r="D69" s="52"/>
      <c r="E69" s="52"/>
      <c r="F69" s="52"/>
      <c r="G69" s="89">
        <f>G30+G43+G61+G67</f>
        <v>11182045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s="15" customFormat="1" ht="12" customHeight="1" x14ac:dyDescent="0.25">
      <c r="A70" s="41"/>
      <c r="B70" s="53" t="s">
        <v>97</v>
      </c>
      <c r="C70" s="54"/>
      <c r="D70" s="54"/>
      <c r="E70" s="54"/>
      <c r="F70" s="54"/>
      <c r="G70" s="90">
        <f>G69*0.05</f>
        <v>559102.25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s="15" customFormat="1" ht="12" customHeight="1" x14ac:dyDescent="0.25">
      <c r="A71" s="41"/>
      <c r="B71" s="55" t="s">
        <v>98</v>
      </c>
      <c r="C71" s="56"/>
      <c r="D71" s="56"/>
      <c r="E71" s="56"/>
      <c r="F71" s="56"/>
      <c r="G71" s="91">
        <f>G70+G69</f>
        <v>11741147.25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s="15" customFormat="1" ht="12" customHeight="1" x14ac:dyDescent="0.25">
      <c r="A72" s="41"/>
      <c r="B72" s="53" t="s">
        <v>99</v>
      </c>
      <c r="C72" s="54"/>
      <c r="D72" s="54"/>
      <c r="E72" s="54"/>
      <c r="F72" s="54"/>
      <c r="G72" s="90">
        <f>G12</f>
        <v>18000000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s="15" customFormat="1" ht="12" customHeight="1" x14ac:dyDescent="0.25">
      <c r="A73" s="41"/>
      <c r="B73" s="57" t="s">
        <v>100</v>
      </c>
      <c r="C73" s="58"/>
      <c r="D73" s="58"/>
      <c r="E73" s="58"/>
      <c r="F73" s="58"/>
      <c r="G73" s="92">
        <f>G72-G71</f>
        <v>6258852.75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s="15" customFormat="1" ht="12" customHeight="1" x14ac:dyDescent="0.25">
      <c r="A74" s="41"/>
      <c r="B74" s="59" t="s">
        <v>101</v>
      </c>
      <c r="C74" s="60"/>
      <c r="D74" s="60"/>
      <c r="E74" s="60"/>
      <c r="F74" s="60"/>
      <c r="G74" s="61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s="15" customFormat="1" ht="12.75" customHeight="1" thickBot="1" x14ac:dyDescent="0.3">
      <c r="A75" s="41"/>
      <c r="B75" s="62"/>
      <c r="C75" s="60"/>
      <c r="D75" s="60"/>
      <c r="E75" s="60"/>
      <c r="F75" s="60"/>
      <c r="G75" s="61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s="15" customFormat="1" ht="12" customHeight="1" x14ac:dyDescent="0.25">
      <c r="A76" s="41"/>
      <c r="B76" s="63" t="s">
        <v>102</v>
      </c>
      <c r="C76" s="64"/>
      <c r="D76" s="64"/>
      <c r="E76" s="64"/>
      <c r="F76" s="65"/>
      <c r="G76" s="61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s="15" customFormat="1" ht="12" customHeight="1" x14ac:dyDescent="0.25">
      <c r="A77" s="41"/>
      <c r="B77" s="9" t="s">
        <v>103</v>
      </c>
      <c r="C77" s="62"/>
      <c r="D77" s="62"/>
      <c r="E77" s="62"/>
      <c r="F77" s="66"/>
      <c r="G77" s="61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s="15" customFormat="1" ht="12" customHeight="1" x14ac:dyDescent="0.25">
      <c r="A78" s="41"/>
      <c r="B78" s="9" t="s">
        <v>104</v>
      </c>
      <c r="C78" s="62"/>
      <c r="D78" s="62"/>
      <c r="E78" s="62"/>
      <c r="F78" s="66"/>
      <c r="G78" s="61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s="15" customFormat="1" ht="12" customHeight="1" x14ac:dyDescent="0.25">
      <c r="A79" s="41"/>
      <c r="B79" s="9" t="s">
        <v>105</v>
      </c>
      <c r="C79" s="62"/>
      <c r="D79" s="62"/>
      <c r="E79" s="62"/>
      <c r="F79" s="66"/>
      <c r="G79" s="6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s="15" customFormat="1" ht="12" customHeight="1" x14ac:dyDescent="0.25">
      <c r="A80" s="41"/>
      <c r="B80" s="9" t="s">
        <v>106</v>
      </c>
      <c r="C80" s="62"/>
      <c r="D80" s="62"/>
      <c r="E80" s="62"/>
      <c r="F80" s="66"/>
      <c r="G80" s="61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s="15" customFormat="1" ht="12" customHeight="1" x14ac:dyDescent="0.25">
      <c r="A81" s="41"/>
      <c r="B81" s="9" t="s">
        <v>107</v>
      </c>
      <c r="C81" s="62"/>
      <c r="D81" s="62"/>
      <c r="E81" s="62"/>
      <c r="F81" s="66"/>
      <c r="G81" s="61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s="15" customFormat="1" ht="12.75" customHeight="1" thickBot="1" x14ac:dyDescent="0.3">
      <c r="A82" s="41"/>
      <c r="B82" s="10" t="s">
        <v>108</v>
      </c>
      <c r="C82" s="67"/>
      <c r="D82" s="67"/>
      <c r="E82" s="67"/>
      <c r="F82" s="68"/>
      <c r="G82" s="61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s="15" customFormat="1" ht="12.75" customHeight="1" x14ac:dyDescent="0.25">
      <c r="A83" s="41"/>
      <c r="B83" s="62"/>
      <c r="C83" s="62"/>
      <c r="D83" s="62"/>
      <c r="E83" s="62"/>
      <c r="F83" s="62"/>
      <c r="G83" s="61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s="15" customFormat="1" ht="15" customHeight="1" thickBot="1" x14ac:dyDescent="0.3">
      <c r="A84" s="41"/>
      <c r="B84" s="153" t="s">
        <v>109</v>
      </c>
      <c r="C84" s="154"/>
      <c r="D84" s="69"/>
      <c r="E84" s="70"/>
      <c r="F84" s="70"/>
      <c r="G84" s="61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s="15" customFormat="1" ht="12" customHeight="1" x14ac:dyDescent="0.25">
      <c r="A85" s="41"/>
      <c r="B85" s="71" t="s">
        <v>90</v>
      </c>
      <c r="C85" s="111" t="s">
        <v>110</v>
      </c>
      <c r="D85" s="112" t="s">
        <v>111</v>
      </c>
      <c r="E85" s="70"/>
      <c r="F85" s="70"/>
      <c r="G85" s="61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s="15" customFormat="1" ht="12" customHeight="1" x14ac:dyDescent="0.25">
      <c r="A86" s="41"/>
      <c r="B86" s="72" t="s">
        <v>112</v>
      </c>
      <c r="C86" s="107">
        <f>G30</f>
        <v>2160000</v>
      </c>
      <c r="D86" s="108">
        <f>(C86/C92)</f>
        <v>0.18396839371893578</v>
      </c>
      <c r="E86" s="70"/>
      <c r="F86" s="70"/>
      <c r="G86" s="61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s="15" customFormat="1" ht="12" customHeight="1" x14ac:dyDescent="0.25">
      <c r="A87" s="41"/>
      <c r="B87" s="72" t="s">
        <v>113</v>
      </c>
      <c r="C87" s="109">
        <v>0</v>
      </c>
      <c r="D87" s="108">
        <v>0</v>
      </c>
      <c r="E87" s="70"/>
      <c r="F87" s="70"/>
      <c r="G87" s="61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s="15" customFormat="1" ht="12" customHeight="1" x14ac:dyDescent="0.25">
      <c r="A88" s="41"/>
      <c r="B88" s="72" t="s">
        <v>114</v>
      </c>
      <c r="C88" s="107">
        <f>G43</f>
        <v>675000</v>
      </c>
      <c r="D88" s="108">
        <f>(C88/C92)</f>
        <v>5.7490123037167426E-2</v>
      </c>
      <c r="E88" s="70"/>
      <c r="F88" s="70"/>
      <c r="G88" s="61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s="15" customFormat="1" ht="12" customHeight="1" x14ac:dyDescent="0.25">
      <c r="A89" s="41"/>
      <c r="B89" s="72" t="s">
        <v>60</v>
      </c>
      <c r="C89" s="107">
        <f>G61</f>
        <v>3091967</v>
      </c>
      <c r="D89" s="108">
        <f>(C89/C92)</f>
        <v>0.26334453815831327</v>
      </c>
      <c r="E89" s="70"/>
      <c r="F89" s="70"/>
      <c r="G89" s="61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s="15" customFormat="1" ht="12" customHeight="1" x14ac:dyDescent="0.25">
      <c r="A90" s="41"/>
      <c r="B90" s="72" t="s">
        <v>115</v>
      </c>
      <c r="C90" s="113">
        <f>G67</f>
        <v>5255078</v>
      </c>
      <c r="D90" s="108">
        <f>(C90/C92)</f>
        <v>0.44757789746653592</v>
      </c>
      <c r="E90" s="73"/>
      <c r="F90" s="73"/>
      <c r="G90" s="61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s="15" customFormat="1" ht="12" customHeight="1" x14ac:dyDescent="0.25">
      <c r="A91" s="41"/>
      <c r="B91" s="72" t="s">
        <v>116</v>
      </c>
      <c r="C91" s="113">
        <f>G70</f>
        <v>559102.25</v>
      </c>
      <c r="D91" s="108">
        <f>(C91/C92)</f>
        <v>4.7619047619047616E-2</v>
      </c>
      <c r="E91" s="73"/>
      <c r="F91" s="73"/>
      <c r="G91" s="61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s="15" customFormat="1" ht="12.75" customHeight="1" thickBot="1" x14ac:dyDescent="0.3">
      <c r="A92" s="41"/>
      <c r="B92" s="74" t="s">
        <v>117</v>
      </c>
      <c r="C92" s="114">
        <f>SUM(C86:C91)</f>
        <v>11741147.25</v>
      </c>
      <c r="D92" s="110">
        <f>SUM(D86:D91)</f>
        <v>1</v>
      </c>
      <c r="E92" s="73"/>
      <c r="F92" s="73"/>
      <c r="G92" s="61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s="15" customFormat="1" ht="12" customHeight="1" x14ac:dyDescent="0.25">
      <c r="A93" s="41"/>
      <c r="B93" s="62"/>
      <c r="C93" s="60"/>
      <c r="D93" s="60"/>
      <c r="E93" s="60"/>
      <c r="F93" s="60"/>
      <c r="G93" s="61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s="15" customFormat="1" ht="12.75" customHeight="1" x14ac:dyDescent="0.25">
      <c r="A94" s="41"/>
      <c r="B94" s="76"/>
      <c r="C94" s="60"/>
      <c r="D94" s="60"/>
      <c r="E94" s="60"/>
      <c r="F94" s="60"/>
      <c r="G94" s="61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s="15" customFormat="1" ht="12" customHeight="1" thickBot="1" x14ac:dyDescent="0.3">
      <c r="A95" s="77"/>
      <c r="B95" s="78"/>
      <c r="C95" s="79" t="s">
        <v>118</v>
      </c>
      <c r="D95" s="80"/>
      <c r="E95" s="81"/>
      <c r="F95" s="82"/>
      <c r="G95" s="61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s="15" customFormat="1" ht="12" customHeight="1" x14ac:dyDescent="0.25">
      <c r="A96" s="41"/>
      <c r="B96" s="88" t="s">
        <v>119</v>
      </c>
      <c r="C96" s="11">
        <v>58000</v>
      </c>
      <c r="D96" s="11">
        <v>60000</v>
      </c>
      <c r="E96" s="12">
        <v>62000</v>
      </c>
      <c r="F96" s="83"/>
      <c r="G96" s="8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s="15" customFormat="1" ht="12.75" customHeight="1" thickBot="1" x14ac:dyDescent="0.3">
      <c r="A97" s="41"/>
      <c r="B97" s="74" t="s">
        <v>120</v>
      </c>
      <c r="C97" s="75">
        <f>(G71/C96)</f>
        <v>202.43357327586207</v>
      </c>
      <c r="D97" s="75">
        <f>(G71/D96)</f>
        <v>195.6857875</v>
      </c>
      <c r="E97" s="85">
        <f>(G71/E96)</f>
        <v>189.37334274193549</v>
      </c>
      <c r="F97" s="83"/>
      <c r="G97" s="8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s="15" customFormat="1" ht="15.6" customHeight="1" x14ac:dyDescent="0.25">
      <c r="A98" s="41"/>
      <c r="B98" s="152" t="s">
        <v>121</v>
      </c>
      <c r="C98" s="152"/>
      <c r="D98" s="152"/>
      <c r="E98" s="152"/>
      <c r="F98" s="62"/>
      <c r="G98" s="6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s="15" customFormat="1" ht="11.2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s="87" customFormat="1" ht="11.25" customHeight="1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</row>
    <row r="101" spans="1:255" s="87" customFormat="1" ht="11.25" customHeight="1" x14ac:dyDescent="0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</row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2023-03-30T11:49:39Z</dcterms:modified>
  <cp:category/>
  <cp:contentStatus/>
</cp:coreProperties>
</file>