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75" i="1"/>
  <c r="G77" i="1"/>
  <c r="G60" i="1"/>
  <c r="G67" i="1"/>
  <c r="G70" i="1"/>
  <c r="F62" i="1"/>
  <c r="F61" i="1"/>
  <c r="G12" i="1"/>
  <c r="G63" i="1" l="1"/>
  <c r="G55" i="1"/>
  <c r="G54" i="1"/>
  <c r="G62" i="1"/>
  <c r="G61" i="1"/>
  <c r="G58" i="1"/>
  <c r="G57" i="1"/>
  <c r="G56" i="1"/>
  <c r="G52" i="1"/>
  <c r="G68" i="1"/>
  <c r="G66" i="1"/>
  <c r="G65" i="1"/>
  <c r="G46" i="1"/>
  <c r="G45" i="1"/>
  <c r="G44" i="1"/>
  <c r="G43" i="1"/>
  <c r="G21" i="1"/>
  <c r="G22" i="1"/>
  <c r="G32" i="1"/>
  <c r="G31" i="1"/>
  <c r="G30" i="1"/>
  <c r="G29" i="1"/>
  <c r="G28" i="1"/>
  <c r="G27" i="1"/>
  <c r="G26" i="1"/>
  <c r="G25" i="1"/>
  <c r="G24" i="1"/>
  <c r="G23" i="1"/>
  <c r="G71" i="1" l="1"/>
  <c r="G47" i="1"/>
  <c r="G78" i="1"/>
  <c r="G79" i="1" s="1"/>
  <c r="G33" i="1"/>
  <c r="G34" i="1" l="1"/>
  <c r="G84" i="1" l="1"/>
  <c r="C102" i="1"/>
  <c r="C101" i="1" l="1"/>
  <c r="C100" i="1"/>
  <c r="C98" i="1"/>
  <c r="G39" i="1" l="1"/>
  <c r="G81" i="1" s="1"/>
  <c r="G82" i="1" l="1"/>
  <c r="G83" i="1" l="1"/>
  <c r="G85" i="1" s="1"/>
  <c r="C103" i="1"/>
  <c r="C109" i="1" l="1"/>
  <c r="C104" i="1"/>
  <c r="D103" i="1" s="1"/>
  <c r="D109" i="1"/>
  <c r="E109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<sst xmlns="http://schemas.openxmlformats.org/spreadsheetml/2006/main" count="207" uniqueCount="146">
  <si>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</si>
  <si>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</si>
  <si>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</si>
  <si>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</si>
  <si>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</si>
  <si>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</si>
  <si>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</si>
  <si>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</si>
  <si>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</si>
  <si>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</si>
  <si>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</si>
  <si>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</si>
  <si>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</si>
  <si>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</si>
  <si>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</si>
  <si>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</si>
  <si>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</si>
  <si>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</si>
  <si>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</si>
  <si>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</si>
  <si>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</si>
  <si>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</si>
  <si>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</si>
  <si>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</si>
  <si>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</si>
  <si>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</si>
  <si>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</si>
  <si>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</si>
  <si>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</si>
  <si>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</si>
  <si>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</si>
  <si>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</si>
  <si>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</si>
  <si>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</si>
  <si>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</si>
  <si>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</si>
  <si>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</si>
  <si>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</si>
  <si>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</si>
  <si>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</si>
  <si>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</si>
  <si>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</si>
  <si>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</si>
  <si>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</si>
  <si>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</si>
  <si>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</si>
  <si>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</si>
  <si>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</si>
  <si>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</si>
  <si>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</si>
  <si>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</si>
  <si>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Lib. B. O'Higgins</t>
  </si>
  <si>
    <t>Santa Cruz</t>
  </si>
  <si>
    <t>Todas</t>
  </si>
  <si>
    <t>Enero</t>
  </si>
  <si>
    <t>RENDIMIENTO (kg/Há.)</t>
  </si>
  <si>
    <t>Agosto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</si>
  <si>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</si>
  <si>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</si>
  <si>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</si>
  <si>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COSTOS DIRECTOS DE PRODUCCION POR HECTAREA (Incluye IVA)</t>
  </si>
  <si>
    <t>Octubre</t>
  </si>
  <si>
    <t>Octubre-Noviembre</t>
  </si>
  <si>
    <t>Noviembre</t>
  </si>
  <si>
    <t>Diciembre</t>
  </si>
  <si>
    <t>Aradura</t>
  </si>
  <si>
    <t>JM</t>
  </si>
  <si>
    <t>Septiembre-Diciembre</t>
  </si>
  <si>
    <t>lt</t>
  </si>
  <si>
    <t>FUNGICIDAS</t>
  </si>
  <si>
    <t>Noviembre-Enero</t>
  </si>
  <si>
    <t>INSECTICIDAS</t>
  </si>
  <si>
    <t>Success 48</t>
  </si>
  <si>
    <t>FERTILIZANTES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</si>
  <si>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</si>
  <si>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</si>
  <si>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</si>
  <si>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</si>
  <si>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</si>
  <si>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PRECIO ESPERADO ($/kilo)</t>
  </si>
  <si>
    <t>FRUTILLA</t>
  </si>
  <si>
    <t>Albion</t>
  </si>
  <si>
    <t>Medio</t>
  </si>
  <si>
    <t>Oct.- Feb.</t>
  </si>
  <si>
    <t>Mercado interno</t>
  </si>
  <si>
    <t>Sept. - Abr.</t>
  </si>
  <si>
    <t>Sequía, heladas e incendio</t>
  </si>
  <si>
    <t>Aplicación de fertilizantes base</t>
  </si>
  <si>
    <t>Terminación de camellones de plantación</t>
  </si>
  <si>
    <t>Instalación cinta de riego</t>
  </si>
  <si>
    <t>Instalación de mulch plástico</t>
  </si>
  <si>
    <t>Romper mulch plástico</t>
  </si>
  <si>
    <t>Plantación</t>
  </si>
  <si>
    <t>Febrero</t>
  </si>
  <si>
    <t>Limpia manual</t>
  </si>
  <si>
    <t>Marzo-Abril</t>
  </si>
  <si>
    <t xml:space="preserve">Corta de estolones </t>
  </si>
  <si>
    <t>Marzo-Diciembre</t>
  </si>
  <si>
    <t>Poda</t>
  </si>
  <si>
    <t>Julio</t>
  </si>
  <si>
    <t>Aplicacioón de agriquimicos</t>
  </si>
  <si>
    <t>Septiembre-Mayo</t>
  </si>
  <si>
    <t>Riego y fertitiego</t>
  </si>
  <si>
    <t>jh</t>
  </si>
  <si>
    <t>Enero-Abril</t>
  </si>
  <si>
    <t>Cosecha</t>
  </si>
  <si>
    <t>Armado de cajas</t>
  </si>
  <si>
    <t>Subsolado</t>
  </si>
  <si>
    <t>Rastraje</t>
  </si>
  <si>
    <t>Construcción de camellones plantación (tractor)</t>
  </si>
  <si>
    <t>SEMILLAS O PLANTAS</t>
  </si>
  <si>
    <t>Plantas</t>
  </si>
  <si>
    <t>c/u</t>
  </si>
  <si>
    <t>Nitrofoska foliar</t>
  </si>
  <si>
    <t>Lt</t>
  </si>
  <si>
    <t>Febrero-Abril</t>
  </si>
  <si>
    <t>Ultrasol crecimiento</t>
  </si>
  <si>
    <t xml:space="preserve">Frutaliv </t>
  </si>
  <si>
    <t>Ultrasol multiproposito</t>
  </si>
  <si>
    <t>Acido fosforico</t>
  </si>
  <si>
    <t>Septiembre-Marzo</t>
  </si>
  <si>
    <t>Phyton 27</t>
  </si>
  <si>
    <t>Azufre Mojable</t>
  </si>
  <si>
    <t>Octubre-Abril</t>
  </si>
  <si>
    <t>Rukon 50 WP</t>
  </si>
  <si>
    <t>Septiembre-Octubre</t>
  </si>
  <si>
    <t>Amistar Top</t>
  </si>
  <si>
    <t>Diciembre-Enero</t>
  </si>
  <si>
    <t>Acaban  050 SC</t>
  </si>
  <si>
    <t>Mayo</t>
  </si>
  <si>
    <t>Punto 70 WP</t>
  </si>
  <si>
    <t>Vertimec 018 EC</t>
  </si>
  <si>
    <t>Oct/Feb</t>
  </si>
  <si>
    <t>Energia eléctrica</t>
  </si>
  <si>
    <t>Kw</t>
  </si>
  <si>
    <t>Octubre - Enero</t>
  </si>
  <si>
    <t>Cinta de riego</t>
  </si>
  <si>
    <t>mt</t>
  </si>
  <si>
    <t>Mulch plástico</t>
  </si>
  <si>
    <t>Rollo 1.000 m</t>
  </si>
  <si>
    <t>Malla antihekadas</t>
  </si>
  <si>
    <t>Rollo 2300 m</t>
  </si>
  <si>
    <t>Abril</t>
  </si>
  <si>
    <t>Cajas/envases</t>
  </si>
  <si>
    <t xml:space="preserve">Un </t>
  </si>
  <si>
    <t>6. El precio esperado por ventas corresponde al precio colocado en el domicilio del vendedor.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</si>
</sst>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1" fillId="0" borderId="16"/>
    <xf numFmtId="167" fontId="21" fillId="0" borderId="16" applyFont="0" applyFill="0" applyBorder="0" applyAlignment="0" applyProtection="0"/>
    <xf numFmtId="167" fontId="21" fillId="0" borderId="16" applyFont="0" applyFill="0" applyBorder="0" applyAlignment="0" applyProtection="0"/>
    <xf numFmtId="0" fontId="21" fillId="0" borderId="16"/>
    <xf numFmtId="167" fontId="21" fillId="0" borderId="16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0" fillId="10" borderId="55" xfId="0" applyFont="1" applyFill="1" applyBorder="1" applyAlignment="1">
      <alignment horizontal="right"/>
    </xf>
    <xf numFmtId="0" fontId="20" fillId="0" borderId="55" xfId="0" applyFont="1" applyFill="1" applyBorder="1" applyAlignment="1">
      <alignment horizontal="right"/>
    </xf>
    <xf numFmtId="0" fontId="20" fillId="0" borderId="55" xfId="0" applyFont="1" applyBorder="1" applyAlignment="1">
      <alignment horizontal="right" vertical="center" wrapText="1"/>
    </xf>
    <xf numFmtId="17" fontId="20" fillId="10" borderId="55" xfId="0" applyNumberFormat="1" applyFont="1" applyFill="1" applyBorder="1" applyAlignment="1">
      <alignment horizontal="right"/>
    </xf>
    <xf numFmtId="3" fontId="20" fillId="11" borderId="55" xfId="0" applyNumberFormat="1" applyFont="1" applyFill="1" applyBorder="1" applyAlignment="1">
      <alignment horizontal="right"/>
    </xf>
    <xf numFmtId="17" fontId="20" fillId="0" borderId="55" xfId="0" applyNumberFormat="1" applyFont="1" applyFill="1" applyBorder="1" applyAlignment="1">
      <alignment horizontal="right"/>
    </xf>
    <xf numFmtId="3" fontId="20" fillId="0" borderId="55" xfId="0" applyNumberFormat="1" applyFont="1" applyFill="1" applyBorder="1" applyAlignment="1">
      <alignment horizontal="right"/>
    </xf>
    <xf numFmtId="17" fontId="20" fillId="0" borderId="55" xfId="0" applyNumberFormat="1" applyFont="1" applyFill="1" applyBorder="1" applyAlignment="1">
      <alignment horizontal="right" wrapText="1"/>
    </xf>
    <xf numFmtId="0" fontId="22" fillId="0" borderId="41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8"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topLeftCell="A67" zoomScale="120" zoomScaleNormal="120" workbookViewId="0">
      <selection activeCell="G85" sqref="G8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3" t="s">
        <v>80</v>
      </c>
      <c r="D9" s="75"/>
      <c r="E9" s="117" t="s">
        <v>55</v>
      </c>
      <c r="F9" s="118"/>
      <c r="G9" s="107">
        <v>55000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4" t="s">
        <v>81</v>
      </c>
      <c r="D10" s="75"/>
      <c r="E10" s="115" t="s">
        <v>2</v>
      </c>
      <c r="F10" s="116"/>
      <c r="G10" s="108" t="s">
        <v>83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47</v>
      </c>
      <c r="C11" s="104" t="s">
        <v>82</v>
      </c>
      <c r="D11" s="75"/>
      <c r="E11" s="115" t="s">
        <v>79</v>
      </c>
      <c r="F11" s="116"/>
      <c r="G11" s="109">
        <v>500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48</v>
      </c>
      <c r="C12" s="104" t="s">
        <v>51</v>
      </c>
      <c r="D12" s="75"/>
      <c r="E12" s="123" t="s">
        <v>3</v>
      </c>
      <c r="F12" s="124"/>
      <c r="G12" s="109">
        <f>G9*G11</f>
        <v>27500000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49</v>
      </c>
      <c r="C13" s="104" t="s">
        <v>52</v>
      </c>
      <c r="D13" s="75"/>
      <c r="E13" s="115" t="s">
        <v>4</v>
      </c>
      <c r="F13" s="116"/>
      <c r="G13" s="104" t="s">
        <v>84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5" t="s">
        <v>53</v>
      </c>
      <c r="D14" s="75"/>
      <c r="E14" s="115" t="s">
        <v>6</v>
      </c>
      <c r="F14" s="116"/>
      <c r="G14" s="110" t="s">
        <v>85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6" t="s">
        <v>54</v>
      </c>
      <c r="D15" s="75"/>
      <c r="E15" s="119" t="s">
        <v>8</v>
      </c>
      <c r="F15" s="120"/>
      <c r="G15" s="105" t="s">
        <v>86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1" t="s">
        <v>60</v>
      </c>
      <c r="C17" s="122"/>
      <c r="D17" s="122"/>
      <c r="E17" s="122"/>
      <c r="F17" s="122"/>
      <c r="G17" s="12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87</v>
      </c>
      <c r="C21" s="90" t="s">
        <v>16</v>
      </c>
      <c r="D21" s="90">
        <v>1</v>
      </c>
      <c r="E21" s="90" t="s">
        <v>61</v>
      </c>
      <c r="F21" s="91">
        <v>25000</v>
      </c>
      <c r="G21" s="92">
        <f t="shared" ref="G21:G22" si="0">+F21*D21</f>
        <v>25000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88</v>
      </c>
      <c r="C22" s="90" t="s">
        <v>16</v>
      </c>
      <c r="D22" s="90">
        <v>35</v>
      </c>
      <c r="E22" s="90" t="s">
        <v>63</v>
      </c>
      <c r="F22" s="91">
        <v>25000</v>
      </c>
      <c r="G22" s="92">
        <f t="shared" si="0"/>
        <v>875000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89</v>
      </c>
      <c r="C23" s="90" t="s">
        <v>16</v>
      </c>
      <c r="D23" s="90">
        <v>10</v>
      </c>
      <c r="E23" s="90" t="s">
        <v>64</v>
      </c>
      <c r="F23" s="91">
        <v>25000</v>
      </c>
      <c r="G23" s="92">
        <f>+F23*D23</f>
        <v>250000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90</v>
      </c>
      <c r="C24" s="90" t="s">
        <v>16</v>
      </c>
      <c r="D24" s="90">
        <v>33</v>
      </c>
      <c r="E24" s="90" t="s">
        <v>64</v>
      </c>
      <c r="F24" s="91">
        <v>25000</v>
      </c>
      <c r="G24" s="92">
        <f t="shared" ref="G24:G26" si="1">+F24*D24</f>
        <v>825000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91</v>
      </c>
      <c r="C25" s="90" t="s">
        <v>16</v>
      </c>
      <c r="D25" s="90">
        <v>6.6666999999999996</v>
      </c>
      <c r="E25" s="90" t="s">
        <v>54</v>
      </c>
      <c r="F25" s="91">
        <v>25000</v>
      </c>
      <c r="G25" s="92">
        <f t="shared" si="1"/>
        <v>166667.5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92</v>
      </c>
      <c r="C26" s="90" t="s">
        <v>16</v>
      </c>
      <c r="D26" s="90">
        <v>65</v>
      </c>
      <c r="E26" s="90" t="s">
        <v>93</v>
      </c>
      <c r="F26" s="91">
        <v>25000</v>
      </c>
      <c r="G26" s="92">
        <f t="shared" si="1"/>
        <v>1625000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94</v>
      </c>
      <c r="C27" s="90" t="s">
        <v>16</v>
      </c>
      <c r="D27" s="90">
        <v>12</v>
      </c>
      <c r="E27" s="90" t="s">
        <v>95</v>
      </c>
      <c r="F27" s="91">
        <v>25000</v>
      </c>
      <c r="G27" s="92">
        <f>+F27*D27</f>
        <v>300000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96</v>
      </c>
      <c r="C28" s="90" t="s">
        <v>16</v>
      </c>
      <c r="D28" s="90">
        <v>15</v>
      </c>
      <c r="E28" s="90" t="s">
        <v>97</v>
      </c>
      <c r="F28" s="91">
        <v>25000</v>
      </c>
      <c r="G28" s="92">
        <f t="shared" ref="G28:G30" si="2">+F28*D28</f>
        <v>375000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98</v>
      </c>
      <c r="C29" s="90" t="s">
        <v>16</v>
      </c>
      <c r="D29" s="90">
        <v>25</v>
      </c>
      <c r="E29" s="90" t="s">
        <v>99</v>
      </c>
      <c r="F29" s="91">
        <v>25000</v>
      </c>
      <c r="G29" s="92">
        <f t="shared" si="2"/>
        <v>625000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9" t="s">
        <v>100</v>
      </c>
      <c r="C30" s="90" t="s">
        <v>16</v>
      </c>
      <c r="D30" s="90">
        <v>40</v>
      </c>
      <c r="E30" s="90" t="s">
        <v>101</v>
      </c>
      <c r="F30" s="91">
        <v>25000</v>
      </c>
      <c r="G30" s="92">
        <f t="shared" si="2"/>
        <v>1000000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9" t="s">
        <v>102</v>
      </c>
      <c r="C31" s="90" t="s">
        <v>103</v>
      </c>
      <c r="D31" s="90">
        <v>48</v>
      </c>
      <c r="E31" s="90" t="s">
        <v>104</v>
      </c>
      <c r="F31" s="91">
        <v>25000</v>
      </c>
      <c r="G31" s="92">
        <f>+F31*D31</f>
        <v>1200000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105</v>
      </c>
      <c r="C32" s="90" t="s">
        <v>16</v>
      </c>
      <c r="D32" s="90">
        <v>185</v>
      </c>
      <c r="E32" s="90" t="s">
        <v>62</v>
      </c>
      <c r="F32" s="91">
        <v>25000</v>
      </c>
      <c r="G32" s="92">
        <f t="shared" ref="G32" si="3">+F32*D32</f>
        <v>4625000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106</v>
      </c>
      <c r="C33" s="90" t="s">
        <v>16</v>
      </c>
      <c r="D33" s="90">
        <v>70</v>
      </c>
      <c r="E33" s="90" t="s">
        <v>62</v>
      </c>
      <c r="F33" s="91">
        <v>25000</v>
      </c>
      <c r="G33" s="92">
        <f>+F33*D33</f>
        <v>1750000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ht="11.25" customHeight="1" x14ac:dyDescent="0.25">
      <c r="B34" s="16" t="s">
        <v>17</v>
      </c>
      <c r="C34" s="17"/>
      <c r="D34" s="17"/>
      <c r="E34" s="17"/>
      <c r="F34" s="18"/>
      <c r="G34" s="19">
        <f>SUM(G21:G33)</f>
        <v>13641667.5</v>
      </c>
    </row>
    <row r="35" spans="1:255" ht="15.75" customHeight="1" x14ac:dyDescent="0.25">
      <c r="A35" s="5"/>
      <c r="B35" s="13"/>
      <c r="C35" s="14"/>
      <c r="D35" s="14"/>
      <c r="E35" s="14"/>
      <c r="F35" s="15"/>
      <c r="G35" s="15"/>
      <c r="K35" s="66"/>
    </row>
    <row r="36" spans="1:255" ht="12" customHeight="1" x14ac:dyDescent="0.25">
      <c r="A36" s="5"/>
      <c r="B36" s="82" t="s">
        <v>18</v>
      </c>
      <c r="C36" s="83"/>
      <c r="D36" s="84"/>
      <c r="E36" s="84"/>
      <c r="F36" s="85"/>
      <c r="G36" s="86"/>
    </row>
    <row r="37" spans="1:255" ht="24" customHeight="1" x14ac:dyDescent="0.25">
      <c r="A37" s="5"/>
      <c r="B37" s="87" t="s">
        <v>10</v>
      </c>
      <c r="C37" s="88" t="s">
        <v>11</v>
      </c>
      <c r="D37" s="88" t="s">
        <v>12</v>
      </c>
      <c r="E37" s="87" t="s">
        <v>13</v>
      </c>
      <c r="F37" s="88" t="s">
        <v>14</v>
      </c>
      <c r="G37" s="87" t="s">
        <v>15</v>
      </c>
    </row>
    <row r="38" spans="1:255" s="77" customFormat="1" ht="12" customHeight="1" x14ac:dyDescent="0.25">
      <c r="A38" s="73"/>
      <c r="B38" s="89"/>
      <c r="C38" s="90"/>
      <c r="D38" s="90"/>
      <c r="E38" s="90"/>
      <c r="F38" s="91"/>
      <c r="G38" s="92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ht="11.25" customHeight="1" x14ac:dyDescent="0.25">
      <c r="B39" s="16" t="s">
        <v>19</v>
      </c>
      <c r="C39" s="17"/>
      <c r="D39" s="17"/>
      <c r="E39" s="17"/>
      <c r="F39" s="18"/>
      <c r="G39" s="19">
        <f>SUM(G38)</f>
        <v>0</v>
      </c>
    </row>
    <row r="40" spans="1:255" ht="15.75" customHeight="1" x14ac:dyDescent="0.25">
      <c r="A40" s="5"/>
      <c r="B40" s="13"/>
      <c r="C40" s="14"/>
      <c r="D40" s="14"/>
      <c r="E40" s="14"/>
      <c r="F40" s="15"/>
      <c r="G40" s="15"/>
      <c r="K40" s="66"/>
    </row>
    <row r="41" spans="1:255" ht="12" customHeight="1" x14ac:dyDescent="0.25">
      <c r="A41" s="5"/>
      <c r="B41" s="82" t="s">
        <v>20</v>
      </c>
      <c r="C41" s="83"/>
      <c r="D41" s="84"/>
      <c r="E41" s="84"/>
      <c r="F41" s="85"/>
      <c r="G41" s="86"/>
    </row>
    <row r="42" spans="1:255" ht="24" customHeight="1" x14ac:dyDescent="0.25">
      <c r="A42" s="5"/>
      <c r="B42" s="87" t="s">
        <v>10</v>
      </c>
      <c r="C42" s="88" t="s">
        <v>11</v>
      </c>
      <c r="D42" s="88" t="s">
        <v>12</v>
      </c>
      <c r="E42" s="87" t="s">
        <v>13</v>
      </c>
      <c r="F42" s="88" t="s">
        <v>14</v>
      </c>
      <c r="G42" s="87" t="s">
        <v>15</v>
      </c>
    </row>
    <row r="43" spans="1:255" s="77" customFormat="1" ht="12" customHeight="1" x14ac:dyDescent="0.25">
      <c r="A43" s="73"/>
      <c r="B43" s="89" t="s">
        <v>107</v>
      </c>
      <c r="C43" s="90" t="s">
        <v>66</v>
      </c>
      <c r="D43" s="90">
        <v>0.3</v>
      </c>
      <c r="E43" s="90" t="s">
        <v>61</v>
      </c>
      <c r="F43" s="91">
        <v>300000</v>
      </c>
      <c r="G43" s="92">
        <f t="shared" ref="G43:G46" si="4">+F43*D43</f>
        <v>90000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s="77" customFormat="1" ht="12" customHeight="1" x14ac:dyDescent="0.25">
      <c r="A44" s="73"/>
      <c r="B44" s="89" t="s">
        <v>108</v>
      </c>
      <c r="C44" s="90" t="s">
        <v>66</v>
      </c>
      <c r="D44" s="90">
        <v>0.5</v>
      </c>
      <c r="E44" s="90" t="s">
        <v>61</v>
      </c>
      <c r="F44" s="91">
        <v>200000</v>
      </c>
      <c r="G44" s="92">
        <f t="shared" si="4"/>
        <v>100000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s="77" customFormat="1" ht="12" customHeight="1" x14ac:dyDescent="0.25">
      <c r="A45" s="73"/>
      <c r="B45" s="89" t="s">
        <v>65</v>
      </c>
      <c r="C45" s="90" t="s">
        <v>66</v>
      </c>
      <c r="D45" s="90">
        <v>0.5</v>
      </c>
      <c r="E45" s="90" t="s">
        <v>61</v>
      </c>
      <c r="F45" s="91">
        <v>200000</v>
      </c>
      <c r="G45" s="92">
        <f t="shared" si="4"/>
        <v>100000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89" t="s">
        <v>109</v>
      </c>
      <c r="C46" s="90" t="s">
        <v>66</v>
      </c>
      <c r="D46" s="90">
        <v>1.5</v>
      </c>
      <c r="E46" s="90" t="s">
        <v>63</v>
      </c>
      <c r="F46" s="91">
        <v>200000</v>
      </c>
      <c r="G46" s="92">
        <f t="shared" si="4"/>
        <v>300000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ht="12" customHeight="1" x14ac:dyDescent="0.25">
      <c r="A47" s="33"/>
      <c r="B47" s="67" t="s">
        <v>21</v>
      </c>
      <c r="C47" s="68"/>
      <c r="D47" s="68"/>
      <c r="E47" s="68"/>
      <c r="F47" s="69"/>
      <c r="G47" s="70">
        <f>SUM(G43:G46)</f>
        <v>590000</v>
      </c>
    </row>
    <row r="48" spans="1:255" ht="12" customHeight="1" x14ac:dyDescent="0.25">
      <c r="A48" s="33"/>
      <c r="B48" s="13"/>
      <c r="C48" s="14"/>
      <c r="D48" s="14"/>
      <c r="E48" s="14"/>
      <c r="F48" s="15"/>
      <c r="G48" s="15"/>
    </row>
    <row r="49" spans="1:255" ht="12" customHeight="1" x14ac:dyDescent="0.25">
      <c r="A49" s="5"/>
      <c r="B49" s="82" t="s">
        <v>22</v>
      </c>
      <c r="C49" s="83"/>
      <c r="D49" s="84"/>
      <c r="E49" s="84"/>
      <c r="F49" s="85"/>
      <c r="G49" s="86"/>
    </row>
    <row r="50" spans="1:255" ht="24" customHeight="1" x14ac:dyDescent="0.25">
      <c r="A50" s="5"/>
      <c r="B50" s="87" t="s">
        <v>23</v>
      </c>
      <c r="C50" s="88" t="s">
        <v>24</v>
      </c>
      <c r="D50" s="88" t="s">
        <v>25</v>
      </c>
      <c r="E50" s="87" t="s">
        <v>13</v>
      </c>
      <c r="F50" s="88" t="s">
        <v>14</v>
      </c>
      <c r="G50" s="87" t="s">
        <v>15</v>
      </c>
    </row>
    <row r="51" spans="1:255" s="77" customFormat="1" ht="12" customHeight="1" x14ac:dyDescent="0.25">
      <c r="A51" s="73"/>
      <c r="B51" s="93" t="s">
        <v>110</v>
      </c>
      <c r="C51" s="90"/>
      <c r="D51" s="90"/>
      <c r="E51" s="90"/>
      <c r="F51" s="91"/>
      <c r="G51" s="92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89" t="s">
        <v>111</v>
      </c>
      <c r="C52" s="90" t="s">
        <v>112</v>
      </c>
      <c r="D52" s="90">
        <v>60000</v>
      </c>
      <c r="E52" s="90" t="s">
        <v>54</v>
      </c>
      <c r="F52" s="91">
        <v>115</v>
      </c>
      <c r="G52" s="92">
        <f t="shared" ref="G52:G58" si="5">+F52*D52</f>
        <v>6900000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93" t="s">
        <v>73</v>
      </c>
      <c r="C53" s="90"/>
      <c r="D53" s="90"/>
      <c r="E53" s="90"/>
      <c r="F53" s="91"/>
      <c r="G53" s="92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113</v>
      </c>
      <c r="C54" s="90" t="s">
        <v>114</v>
      </c>
      <c r="D54" s="90">
        <v>4</v>
      </c>
      <c r="E54" s="90" t="s">
        <v>115</v>
      </c>
      <c r="F54" s="91">
        <v>8180</v>
      </c>
      <c r="G54" s="92">
        <f t="shared" ref="G54:G55" si="6">+F54*D54</f>
        <v>32720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116</v>
      </c>
      <c r="C55" s="90" t="s">
        <v>26</v>
      </c>
      <c r="D55" s="90">
        <v>75</v>
      </c>
      <c r="E55" s="90" t="s">
        <v>115</v>
      </c>
      <c r="F55" s="91">
        <v>2330</v>
      </c>
      <c r="G55" s="92">
        <f t="shared" si="6"/>
        <v>174750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89" t="s">
        <v>117</v>
      </c>
      <c r="C56" s="90" t="s">
        <v>114</v>
      </c>
      <c r="D56" s="90">
        <v>5</v>
      </c>
      <c r="E56" s="90" t="s">
        <v>67</v>
      </c>
      <c r="F56" s="91">
        <v>12950</v>
      </c>
      <c r="G56" s="92">
        <f t="shared" si="5"/>
        <v>64750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118</v>
      </c>
      <c r="C57" s="90" t="s">
        <v>26</v>
      </c>
      <c r="D57" s="90">
        <v>100</v>
      </c>
      <c r="E57" s="90" t="s">
        <v>67</v>
      </c>
      <c r="F57" s="91">
        <v>2330</v>
      </c>
      <c r="G57" s="92">
        <f t="shared" si="5"/>
        <v>233000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89" t="s">
        <v>119</v>
      </c>
      <c r="C58" s="90" t="s">
        <v>114</v>
      </c>
      <c r="D58" s="90">
        <v>50</v>
      </c>
      <c r="E58" s="90" t="s">
        <v>120</v>
      </c>
      <c r="F58" s="91">
        <v>2500</v>
      </c>
      <c r="G58" s="92">
        <f t="shared" si="5"/>
        <v>125000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93" t="s">
        <v>69</v>
      </c>
      <c r="C59" s="90"/>
      <c r="D59" s="90"/>
      <c r="E59" s="90"/>
      <c r="F59" s="91"/>
      <c r="G59" s="92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89" t="s">
        <v>121</v>
      </c>
      <c r="C60" s="90" t="s">
        <v>68</v>
      </c>
      <c r="D60" s="90">
        <v>0.5</v>
      </c>
      <c r="E60" s="90" t="s">
        <v>54</v>
      </c>
      <c r="F60" s="91">
        <v>74259</v>
      </c>
      <c r="G60" s="92">
        <f t="shared" ref="G60:G63" si="7">+F60*D60</f>
        <v>37129.5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s="77" customFormat="1" ht="12" customHeight="1" x14ac:dyDescent="0.25">
      <c r="A61" s="73"/>
      <c r="B61" s="89" t="s">
        <v>122</v>
      </c>
      <c r="C61" s="90" t="s">
        <v>26</v>
      </c>
      <c r="D61" s="90">
        <v>14</v>
      </c>
      <c r="E61" s="90" t="s">
        <v>123</v>
      </c>
      <c r="F61" s="91">
        <f>32870/25</f>
        <v>1314.8</v>
      </c>
      <c r="G61" s="92">
        <f t="shared" si="7"/>
        <v>18407.2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</row>
    <row r="62" spans="1:255" s="77" customFormat="1" ht="12" customHeight="1" x14ac:dyDescent="0.25">
      <c r="A62" s="73"/>
      <c r="B62" s="89" t="s">
        <v>124</v>
      </c>
      <c r="C62" s="90" t="s">
        <v>26</v>
      </c>
      <c r="D62" s="90">
        <v>3</v>
      </c>
      <c r="E62" s="90" t="s">
        <v>125</v>
      </c>
      <c r="F62" s="91">
        <f>47500*1.19</f>
        <v>56525</v>
      </c>
      <c r="G62" s="92">
        <f t="shared" si="7"/>
        <v>169575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s="77" customFormat="1" ht="12" customHeight="1" x14ac:dyDescent="0.25">
      <c r="A63" s="73"/>
      <c r="B63" s="89" t="s">
        <v>126</v>
      </c>
      <c r="C63" s="90" t="s">
        <v>68</v>
      </c>
      <c r="D63" s="90">
        <v>1.5</v>
      </c>
      <c r="E63" s="90" t="s">
        <v>127</v>
      </c>
      <c r="F63" s="91">
        <v>56350</v>
      </c>
      <c r="G63" s="92">
        <f t="shared" si="7"/>
        <v>84525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77" customFormat="1" ht="12" customHeight="1" x14ac:dyDescent="0.25">
      <c r="A64" s="73"/>
      <c r="B64" s="93" t="s">
        <v>71</v>
      </c>
      <c r="C64" s="90"/>
      <c r="D64" s="90"/>
      <c r="E64" s="90"/>
      <c r="F64" s="91"/>
      <c r="G64" s="92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s="77" customFormat="1" ht="12" customHeight="1" x14ac:dyDescent="0.25">
      <c r="A65" s="73"/>
      <c r="B65" s="89" t="s">
        <v>128</v>
      </c>
      <c r="C65" s="90" t="s">
        <v>68</v>
      </c>
      <c r="D65" s="90">
        <v>0.5</v>
      </c>
      <c r="E65" s="90" t="s">
        <v>129</v>
      </c>
      <c r="F65" s="91">
        <v>97755</v>
      </c>
      <c r="G65" s="92">
        <f t="shared" ref="G65:G70" si="8">+F65*D65</f>
        <v>48877.5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130</v>
      </c>
      <c r="C66" s="90" t="s">
        <v>26</v>
      </c>
      <c r="D66" s="90">
        <v>0.1</v>
      </c>
      <c r="E66" s="90" t="s">
        <v>56</v>
      </c>
      <c r="F66" s="91">
        <v>72920</v>
      </c>
      <c r="G66" s="92">
        <f t="shared" si="8"/>
        <v>7292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89" t="s">
        <v>131</v>
      </c>
      <c r="C67" s="90" t="s">
        <v>68</v>
      </c>
      <c r="D67" s="90">
        <v>2</v>
      </c>
      <c r="E67" s="90" t="s">
        <v>132</v>
      </c>
      <c r="F67" s="91">
        <v>24800</v>
      </c>
      <c r="G67" s="92">
        <f t="shared" si="8"/>
        <v>49600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72</v>
      </c>
      <c r="C68" s="90" t="s">
        <v>68</v>
      </c>
      <c r="D68" s="90">
        <v>0.15</v>
      </c>
      <c r="E68" s="90" t="s">
        <v>70</v>
      </c>
      <c r="F68" s="91">
        <v>450000</v>
      </c>
      <c r="G68" s="92">
        <f t="shared" si="8"/>
        <v>67500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93" t="s">
        <v>28</v>
      </c>
      <c r="C69" s="90"/>
      <c r="D69" s="90"/>
      <c r="E69" s="90"/>
      <c r="F69" s="91"/>
      <c r="G69" s="92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9" t="s">
        <v>133</v>
      </c>
      <c r="C70" s="90" t="s">
        <v>134</v>
      </c>
      <c r="D70" s="90">
        <v>1744</v>
      </c>
      <c r="E70" s="90" t="s">
        <v>135</v>
      </c>
      <c r="F70" s="91">
        <v>140</v>
      </c>
      <c r="G70" s="92">
        <f t="shared" si="8"/>
        <v>244160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ht="11.25" customHeight="1" x14ac:dyDescent="0.25">
      <c r="B71" s="16" t="s">
        <v>27</v>
      </c>
      <c r="C71" s="17"/>
      <c r="D71" s="17"/>
      <c r="E71" s="17"/>
      <c r="F71" s="18"/>
      <c r="G71" s="19">
        <f>SUM(G51:G70)</f>
        <v>8257286.2000000002</v>
      </c>
    </row>
    <row r="72" spans="1:255" ht="11.25" customHeight="1" x14ac:dyDescent="0.25">
      <c r="B72" s="13"/>
      <c r="C72" s="14"/>
      <c r="D72" s="14"/>
      <c r="E72" s="20"/>
      <c r="F72" s="15"/>
      <c r="G72" s="15"/>
    </row>
    <row r="73" spans="1:255" ht="12" customHeight="1" x14ac:dyDescent="0.25">
      <c r="A73" s="5"/>
      <c r="B73" s="82" t="s">
        <v>28</v>
      </c>
      <c r="C73" s="83"/>
      <c r="D73" s="84"/>
      <c r="E73" s="84"/>
      <c r="F73" s="85"/>
      <c r="G73" s="86"/>
    </row>
    <row r="74" spans="1:255" ht="24" customHeight="1" x14ac:dyDescent="0.25">
      <c r="A74" s="5"/>
      <c r="B74" s="87" t="s">
        <v>29</v>
      </c>
      <c r="C74" s="88" t="s">
        <v>24</v>
      </c>
      <c r="D74" s="88" t="s">
        <v>25</v>
      </c>
      <c r="E74" s="87" t="s">
        <v>13</v>
      </c>
      <c r="F74" s="88" t="s">
        <v>14</v>
      </c>
      <c r="G74" s="87" t="s">
        <v>15</v>
      </c>
    </row>
    <row r="75" spans="1:255" s="77" customFormat="1" ht="12" customHeight="1" x14ac:dyDescent="0.25">
      <c r="A75" s="73"/>
      <c r="B75" s="89" t="s">
        <v>136</v>
      </c>
      <c r="C75" s="90" t="s">
        <v>137</v>
      </c>
      <c r="D75" s="90">
        <v>8300</v>
      </c>
      <c r="E75" s="90" t="s">
        <v>64</v>
      </c>
      <c r="F75" s="91">
        <v>90</v>
      </c>
      <c r="G75" s="92">
        <f t="shared" ref="G75:G76" si="9">+F75*D75</f>
        <v>747000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89" t="s">
        <v>138</v>
      </c>
      <c r="C76" s="90" t="s">
        <v>139</v>
      </c>
      <c r="D76" s="90">
        <v>5</v>
      </c>
      <c r="E76" s="90" t="s">
        <v>64</v>
      </c>
      <c r="F76" s="91">
        <v>150000</v>
      </c>
      <c r="G76" s="92">
        <f t="shared" si="9"/>
        <v>750000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9" t="s">
        <v>140</v>
      </c>
      <c r="C77" s="90" t="s">
        <v>141</v>
      </c>
      <c r="D77" s="90">
        <v>6</v>
      </c>
      <c r="E77" s="90" t="s">
        <v>142</v>
      </c>
      <c r="F77" s="91">
        <v>172160</v>
      </c>
      <c r="G77" s="92">
        <f t="shared" ref="G77" si="10">+F77*D77</f>
        <v>1032960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s="77" customFormat="1" ht="12" customHeight="1" x14ac:dyDescent="0.25">
      <c r="A78" s="73"/>
      <c r="B78" s="89" t="s">
        <v>143</v>
      </c>
      <c r="C78" s="90" t="s">
        <v>144</v>
      </c>
      <c r="D78" s="90">
        <v>1000</v>
      </c>
      <c r="E78" s="90" t="s">
        <v>62</v>
      </c>
      <c r="F78" s="91">
        <v>300</v>
      </c>
      <c r="G78" s="92">
        <f t="shared" ref="G78" si="11">+F78*D78</f>
        <v>300000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ht="11.25" customHeight="1" x14ac:dyDescent="0.25">
      <c r="B79" s="16" t="s">
        <v>30</v>
      </c>
      <c r="C79" s="17"/>
      <c r="D79" s="17"/>
      <c r="E79" s="17"/>
      <c r="F79" s="18"/>
      <c r="G79" s="19">
        <f>SUM(G75:G78)</f>
        <v>2829960</v>
      </c>
    </row>
    <row r="80" spans="1:255" ht="11.25" customHeight="1" x14ac:dyDescent="0.25">
      <c r="B80" s="36"/>
      <c r="C80" s="36"/>
      <c r="D80" s="36"/>
      <c r="E80" s="36"/>
      <c r="F80" s="37"/>
      <c r="G80" s="37"/>
    </row>
    <row r="81" spans="2:7" ht="11.25" customHeight="1" x14ac:dyDescent="0.25">
      <c r="B81" s="38" t="s">
        <v>31</v>
      </c>
      <c r="C81" s="39"/>
      <c r="D81" s="39"/>
      <c r="E81" s="39"/>
      <c r="F81" s="39"/>
      <c r="G81" s="40">
        <f>G34+G39+G47+G71+G79</f>
        <v>25318913.699999999</v>
      </c>
    </row>
    <row r="82" spans="2:7" ht="11.25" customHeight="1" x14ac:dyDescent="0.25">
      <c r="B82" s="41" t="s">
        <v>32</v>
      </c>
      <c r="C82" s="22"/>
      <c r="D82" s="22"/>
      <c r="E82" s="22"/>
      <c r="F82" s="22"/>
      <c r="G82" s="42">
        <f>G81*0.05</f>
        <v>1265945.6850000001</v>
      </c>
    </row>
    <row r="83" spans="2:7" ht="11.25" customHeight="1" x14ac:dyDescent="0.25">
      <c r="B83" s="43" t="s">
        <v>33</v>
      </c>
      <c r="C83" s="21"/>
      <c r="D83" s="21"/>
      <c r="E83" s="21"/>
      <c r="F83" s="21"/>
      <c r="G83" s="44">
        <f>G82+G81</f>
        <v>26584859.384999998</v>
      </c>
    </row>
    <row r="84" spans="2:7" ht="11.25" customHeight="1" x14ac:dyDescent="0.25">
      <c r="B84" s="41" t="s">
        <v>34</v>
      </c>
      <c r="C84" s="22"/>
      <c r="D84" s="22"/>
      <c r="E84" s="22"/>
      <c r="F84" s="22"/>
      <c r="G84" s="42">
        <f>G12</f>
        <v>27500000</v>
      </c>
    </row>
    <row r="85" spans="2:7" ht="11.25" customHeight="1" x14ac:dyDescent="0.25">
      <c r="B85" s="45" t="s">
        <v>35</v>
      </c>
      <c r="C85" s="46"/>
      <c r="D85" s="46"/>
      <c r="E85" s="46"/>
      <c r="F85" s="46"/>
      <c r="G85" s="47">
        <f>G84-G83</f>
        <v>915140.61500000209</v>
      </c>
    </row>
    <row r="86" spans="2:7" ht="11.25" customHeight="1" x14ac:dyDescent="0.25">
      <c r="B86" s="34" t="s">
        <v>36</v>
      </c>
      <c r="C86" s="35"/>
      <c r="D86" s="35"/>
      <c r="E86" s="35"/>
      <c r="F86" s="35"/>
      <c r="G86" s="30"/>
    </row>
    <row r="87" spans="2:7" ht="11.25" customHeight="1" thickBot="1" x14ac:dyDescent="0.3">
      <c r="B87" s="48"/>
      <c r="C87" s="35"/>
      <c r="D87" s="35"/>
      <c r="E87" s="35"/>
      <c r="F87" s="35"/>
      <c r="G87" s="30"/>
    </row>
    <row r="88" spans="2:7" ht="11.25" customHeight="1" x14ac:dyDescent="0.25">
      <c r="B88" s="94" t="s">
        <v>76</v>
      </c>
      <c r="C88" s="95"/>
      <c r="D88" s="95"/>
      <c r="E88" s="95"/>
      <c r="F88" s="96"/>
      <c r="G88" s="30"/>
    </row>
    <row r="89" spans="2:7" ht="11.25" customHeight="1" x14ac:dyDescent="0.25">
      <c r="B89" s="111" t="s">
        <v>57</v>
      </c>
      <c r="C89" s="97"/>
      <c r="D89" s="97"/>
      <c r="E89" s="97"/>
      <c r="F89" s="98"/>
      <c r="G89" s="30"/>
    </row>
    <row r="90" spans="2:7" ht="11.25" customHeight="1" x14ac:dyDescent="0.25">
      <c r="B90" s="111" t="s">
        <v>58</v>
      </c>
      <c r="C90" s="97"/>
      <c r="D90" s="97"/>
      <c r="E90" s="97"/>
      <c r="F90" s="98"/>
      <c r="G90" s="30"/>
    </row>
    <row r="91" spans="2:7" ht="11.25" customHeight="1" x14ac:dyDescent="0.25">
      <c r="B91" s="111" t="s">
        <v>59</v>
      </c>
      <c r="C91" s="97"/>
      <c r="D91" s="97"/>
      <c r="E91" s="97"/>
      <c r="F91" s="98"/>
      <c r="G91" s="30"/>
    </row>
    <row r="92" spans="2:7" ht="11.25" customHeight="1" x14ac:dyDescent="0.25">
      <c r="B92" s="111" t="s">
        <v>74</v>
      </c>
      <c r="C92" s="97"/>
      <c r="D92" s="97"/>
      <c r="E92" s="97"/>
      <c r="F92" s="98"/>
      <c r="G92" s="30"/>
    </row>
    <row r="93" spans="2:7" ht="11.25" customHeight="1" x14ac:dyDescent="0.25">
      <c r="B93" s="111" t="s">
        <v>75</v>
      </c>
      <c r="C93" s="97"/>
      <c r="D93" s="97"/>
      <c r="E93" s="97"/>
      <c r="F93" s="98"/>
      <c r="G93" s="30"/>
    </row>
    <row r="94" spans="2:7" ht="11.25" customHeight="1" thickBot="1" x14ac:dyDescent="0.3">
      <c r="B94" s="112" t="s">
        <v>145</v>
      </c>
      <c r="C94" s="99"/>
      <c r="D94" s="99"/>
      <c r="E94" s="99"/>
      <c r="F94" s="100"/>
      <c r="G94" s="30"/>
    </row>
    <row r="95" spans="2:7" ht="11.25" customHeight="1" x14ac:dyDescent="0.25">
      <c r="B95" s="58"/>
      <c r="C95" s="32"/>
      <c r="D95" s="32"/>
      <c r="E95" s="32"/>
      <c r="F95" s="32"/>
      <c r="G95" s="30"/>
    </row>
    <row r="96" spans="2:7" ht="11.25" customHeight="1" thickBot="1" x14ac:dyDescent="0.3">
      <c r="B96" s="113" t="s">
        <v>37</v>
      </c>
      <c r="C96" s="114"/>
      <c r="D96" s="57"/>
      <c r="E96" s="23"/>
      <c r="F96" s="23"/>
      <c r="G96" s="30"/>
    </row>
    <row r="97" spans="2:7" ht="11.25" customHeight="1" x14ac:dyDescent="0.25">
      <c r="B97" s="50" t="s">
        <v>29</v>
      </c>
      <c r="C97" s="24" t="s">
        <v>38</v>
      </c>
      <c r="D97" s="51" t="s">
        <v>39</v>
      </c>
      <c r="E97" s="23"/>
      <c r="F97" s="23"/>
      <c r="G97" s="30"/>
    </row>
    <row r="98" spans="2:7" ht="11.25" customHeight="1" x14ac:dyDescent="0.25">
      <c r="B98" s="52" t="s">
        <v>40</v>
      </c>
      <c r="C98" s="25">
        <f>+G34</f>
        <v>13641667.5</v>
      </c>
      <c r="D98" s="53">
        <f>(C98/C104)</f>
        <v>0.5131367182516321</v>
      </c>
      <c r="E98" s="23"/>
      <c r="F98" s="23"/>
      <c r="G98" s="30"/>
    </row>
    <row r="99" spans="2:7" ht="11.25" customHeight="1" x14ac:dyDescent="0.25">
      <c r="B99" s="52" t="s">
        <v>41</v>
      </c>
      <c r="C99" s="26">
        <v>0</v>
      </c>
      <c r="D99" s="53">
        <v>0</v>
      </c>
      <c r="E99" s="23"/>
      <c r="F99" s="23"/>
      <c r="G99" s="30"/>
    </row>
    <row r="100" spans="2:7" ht="11.25" customHeight="1" x14ac:dyDescent="0.25">
      <c r="B100" s="52" t="s">
        <v>42</v>
      </c>
      <c r="C100" s="25">
        <f>+G47</f>
        <v>590000</v>
      </c>
      <c r="D100" s="53">
        <f>(C100/C104)</f>
        <v>2.2193083343254254E-2</v>
      </c>
      <c r="E100" s="23"/>
      <c r="F100" s="23"/>
      <c r="G100" s="30"/>
    </row>
    <row r="101" spans="2:7" ht="11.25" customHeight="1" x14ac:dyDescent="0.25">
      <c r="B101" s="52" t="s">
        <v>23</v>
      </c>
      <c r="C101" s="25">
        <f>+G71</f>
        <v>8257286.2000000002</v>
      </c>
      <c r="D101" s="53">
        <f>(C101/C104)</f>
        <v>0.31060108614525972</v>
      </c>
      <c r="E101" s="23"/>
      <c r="F101" s="23"/>
      <c r="G101" s="30"/>
    </row>
    <row r="102" spans="2:7" ht="11.25" customHeight="1" x14ac:dyDescent="0.25">
      <c r="B102" s="52" t="s">
        <v>43</v>
      </c>
      <c r="C102" s="27">
        <f>+G79</f>
        <v>2829960</v>
      </c>
      <c r="D102" s="53">
        <f>(C102/C104)</f>
        <v>0.10645006464080646</v>
      </c>
      <c r="E102" s="29"/>
      <c r="F102" s="29"/>
      <c r="G102" s="30"/>
    </row>
    <row r="103" spans="2:7" ht="11.25" customHeight="1" x14ac:dyDescent="0.25">
      <c r="B103" s="52" t="s">
        <v>44</v>
      </c>
      <c r="C103" s="27">
        <f>+G82</f>
        <v>1265945.6850000001</v>
      </c>
      <c r="D103" s="53">
        <f>(C103/C104)</f>
        <v>4.7619047619047623E-2</v>
      </c>
      <c r="E103" s="29"/>
      <c r="F103" s="29"/>
      <c r="G103" s="30"/>
    </row>
    <row r="104" spans="2:7" ht="11.25" customHeight="1" thickBot="1" x14ac:dyDescent="0.3">
      <c r="B104" s="54" t="s">
        <v>45</v>
      </c>
      <c r="C104" s="55">
        <f>SUM(C98:C103)</f>
        <v>26584859.384999998</v>
      </c>
      <c r="D104" s="56">
        <f>SUM(D98:D103)</f>
        <v>1</v>
      </c>
      <c r="E104" s="29"/>
      <c r="F104" s="29"/>
      <c r="G104" s="30"/>
    </row>
    <row r="105" spans="2:7" ht="11.25" customHeight="1" x14ac:dyDescent="0.25">
      <c r="B105" s="48"/>
      <c r="C105" s="35"/>
      <c r="D105" s="35"/>
      <c r="E105" s="35"/>
      <c r="F105" s="35"/>
      <c r="G105" s="30"/>
    </row>
    <row r="106" spans="2:7" ht="11.25" customHeight="1" x14ac:dyDescent="0.25">
      <c r="B106" s="49"/>
      <c r="C106" s="35"/>
      <c r="D106" s="35"/>
      <c r="E106" s="35"/>
      <c r="F106" s="35"/>
      <c r="G106" s="30"/>
    </row>
    <row r="107" spans="2:7" ht="11.25" customHeight="1" thickBot="1" x14ac:dyDescent="0.3">
      <c r="B107" s="61"/>
      <c r="C107" s="62" t="s">
        <v>77</v>
      </c>
      <c r="D107" s="63"/>
      <c r="E107" s="64"/>
      <c r="F107" s="28"/>
      <c r="G107" s="30"/>
    </row>
    <row r="108" spans="2:7" ht="11.25" customHeight="1" x14ac:dyDescent="0.25">
      <c r="B108" s="65" t="s">
        <v>50</v>
      </c>
      <c r="C108" s="101">
        <v>50000</v>
      </c>
      <c r="D108" s="101">
        <v>55000</v>
      </c>
      <c r="E108" s="102">
        <v>60000</v>
      </c>
      <c r="F108" s="60"/>
      <c r="G108" s="31"/>
    </row>
    <row r="109" spans="2:7" ht="11.25" customHeight="1" thickBot="1" x14ac:dyDescent="0.3">
      <c r="B109" s="54" t="s">
        <v>78</v>
      </c>
      <c r="C109" s="71">
        <f>(G83/C108)</f>
        <v>531.69718769999997</v>
      </c>
      <c r="D109" s="71">
        <f>(G83/D108)</f>
        <v>483.36107972727268</v>
      </c>
      <c r="E109" s="72">
        <f>(G83/E108)</f>
        <v>443.08098974999996</v>
      </c>
      <c r="F109" s="60"/>
      <c r="G109" s="31"/>
    </row>
    <row r="110" spans="2:7" ht="11.25" customHeight="1" x14ac:dyDescent="0.25">
      <c r="B110" s="59" t="s">
        <v>46</v>
      </c>
      <c r="C110" s="32"/>
      <c r="D110" s="32"/>
      <c r="E110" s="32"/>
      <c r="F110" s="32"/>
      <c r="G110" s="32"/>
    </row>
  </sheetData>
  <mergeCells count="9">
    <mergeCell ref="B96:C9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2023-02-14T12:32:13Z</dcterms:modified>
</cp:coreProperties>
</file>