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aeza\Desktop\Ficha A Norte 2023\"/>
    </mc:Choice>
  </mc:AlternateContent>
  <bookViews>
    <workbookView xWindow="0" yWindow="0" windowWidth="25200" windowHeight="11385"/>
  </bookViews>
  <sheets>
    <sheet name="ALCACHO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12" i="1" l="1"/>
  <c r="G65" i="1"/>
  <c r="G64" i="1"/>
  <c r="G39" i="1"/>
  <c r="G40" i="1"/>
  <c r="G41" i="1"/>
  <c r="G42" i="1"/>
  <c r="G38" i="1"/>
  <c r="G67" i="1" l="1"/>
  <c r="C90" i="1" s="1"/>
  <c r="D96" i="1"/>
  <c r="G49" i="1"/>
  <c r="G50" i="1"/>
  <c r="G51" i="1"/>
  <c r="G53" i="1"/>
  <c r="G55" i="1"/>
  <c r="G56" i="1"/>
  <c r="G58" i="1"/>
  <c r="G59" i="1"/>
  <c r="G47" i="1"/>
  <c r="G22" i="1"/>
  <c r="G23" i="1"/>
  <c r="G24" i="1"/>
  <c r="G25" i="1"/>
  <c r="G26" i="1"/>
  <c r="G27" i="1"/>
  <c r="G28" i="1"/>
  <c r="G21" i="1"/>
  <c r="G34" i="1" l="1"/>
  <c r="G72" i="1"/>
  <c r="G29" i="1" l="1"/>
  <c r="C86" i="1" s="1"/>
  <c r="G60" i="1"/>
  <c r="C89" i="1" s="1"/>
  <c r="G43" i="1"/>
  <c r="C88" i="1" s="1"/>
  <c r="G69" i="1" l="1"/>
  <c r="G70" i="1" s="1"/>
  <c r="G71" i="1" l="1"/>
  <c r="D97" i="1" s="1"/>
  <c r="C91" i="1"/>
  <c r="G73" i="1" l="1"/>
  <c r="E97" i="1"/>
  <c r="C97" i="1"/>
  <c r="C92" i="1"/>
  <c r="D89" i="1" l="1"/>
  <c r="D86" i="1"/>
  <c r="D88" i="1"/>
  <c r="D90" i="1"/>
  <c r="D91" i="1"/>
  <c r="D92" i="1" l="1"/>
</calcChain>
</file>

<file path=xl/sharedStrings.xml><?xml version="1.0" encoding="utf-8"?>
<sst xmlns="http://schemas.openxmlformats.org/spreadsheetml/2006/main" count="185" uniqueCount="127">
  <si>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</si>
  <si>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</si>
  <si>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</si>
  <si>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</si>
  <si>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</si>
  <si>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</si>
  <si>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</si>
  <si>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</si>
  <si>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</si>
  <si>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</si>
  <si>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</si>
  <si>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</si>
  <si>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</si>
  <si>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</si>
  <si>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</si>
  <si>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</si>
  <si>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</si>
  <si>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</si>
  <si>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</si>
  <si>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</si>
  <si>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</si>
  <si>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</si>
  <si>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</si>
  <si>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</si>
  <si>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</si>
  <si>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</si>
  <si>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</si>
  <si>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</si>
  <si>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</si>
  <si>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</si>
  <si>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</si>
  <si>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</si>
  <si>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</si>
  <si>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</si>
  <si>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</si>
  <si>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</si>
  <si>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</si>
  <si>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</si>
  <si>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</si>
  <si>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</si>
  <si>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</si>
  <si>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</si>
  <si>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</si>
  <si>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</si>
  <si>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</si>
  <si>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</si>
  <si>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</si>
  <si>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</si>
  <si>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</si>
  <si>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</si>
  <si>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</si>
  <si>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</si>
  <si>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</si>
  <si>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</si>
  <si>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</si>
  <si>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</si>
  <si>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</si>
  <si>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</si>
  <si>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</si>
  <si>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</si>
  <si>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</si>
  <si>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</si>
  <si>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</si>
  <si>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ALCACHOFA</t>
  </si>
  <si>
    <t>CHILENA</t>
  </si>
  <si>
    <t>MEDIO</t>
  </si>
  <si>
    <t>METROPOLITANA</t>
  </si>
  <si>
    <t>NORTE</t>
  </si>
  <si>
    <t>Oct- Dic</t>
  </si>
  <si>
    <t>MERCADO INTERNO</t>
  </si>
  <si>
    <t>NO HAY</t>
  </si>
  <si>
    <t>RENDIMIENTO (unidades/há.)</t>
  </si>
  <si>
    <t>PRECIO ESPERADO ($/unidades)</t>
  </si>
  <si>
    <t>Riego</t>
  </si>
  <si>
    <t>Mar - Abr-  May-Sep- Oct- Nov</t>
  </si>
  <si>
    <t>Fertilizacion</t>
  </si>
  <si>
    <t>Mar - Abr-  May-Jun- Jul</t>
  </si>
  <si>
    <t>Aplicación pesticidas</t>
  </si>
  <si>
    <t>Control de malezas</t>
  </si>
  <si>
    <t>Abr-May</t>
  </si>
  <si>
    <t>Cosecha</t>
  </si>
  <si>
    <t>Oct - Dic</t>
  </si>
  <si>
    <t>Deshijadura</t>
  </si>
  <si>
    <t>Mar - Abr- Jun</t>
  </si>
  <si>
    <t>Replante</t>
  </si>
  <si>
    <t>Abril</t>
  </si>
  <si>
    <t>Labores complementarias</t>
  </si>
  <si>
    <t>Mar- Nov</t>
  </si>
  <si>
    <t xml:space="preserve"> </t>
  </si>
  <si>
    <t>Aplicación pesticidas y fertilizantes</t>
  </si>
  <si>
    <t>Mar-May-Sep-Oct</t>
  </si>
  <si>
    <t>Limpias con cultivadora</t>
  </si>
  <si>
    <t>Abri- Mayo</t>
  </si>
  <si>
    <t>Rastraje</t>
  </si>
  <si>
    <t>Mar - Abril</t>
  </si>
  <si>
    <t>Traslados internos</t>
  </si>
  <si>
    <t>HIJUELOS</t>
  </si>
  <si>
    <t>u</t>
  </si>
  <si>
    <t>Mar-Abr</t>
  </si>
  <si>
    <t>Urea</t>
  </si>
  <si>
    <t>Superfosfato Triple</t>
  </si>
  <si>
    <t>Feb-Jun</t>
  </si>
  <si>
    <t>Nitrato de  potasio</t>
  </si>
  <si>
    <t>Jun-Ago</t>
  </si>
  <si>
    <t>Farmon</t>
  </si>
  <si>
    <t>Mar-May</t>
  </si>
  <si>
    <t>FUNGICIDA</t>
  </si>
  <si>
    <t>Polyben 50 WP</t>
  </si>
  <si>
    <t>Julio- Nov</t>
  </si>
  <si>
    <t>Scala</t>
  </si>
  <si>
    <t>Ago-Nov</t>
  </si>
  <si>
    <t>INSECTICIDA</t>
  </si>
  <si>
    <t xml:space="preserve">Karate Zeon </t>
  </si>
  <si>
    <t>Feb- Nov</t>
  </si>
  <si>
    <t>Pirimor</t>
  </si>
  <si>
    <t>Lt</t>
  </si>
  <si>
    <t>Cajas bananeras</t>
  </si>
  <si>
    <t>Analisis de suelo para alcachofa</t>
  </si>
  <si>
    <t>analisis</t>
  </si>
  <si>
    <t>Rendimiento (unidades/hà)</t>
  </si>
  <si>
    <t>Costo unitario ($/unidades) (*)</t>
  </si>
  <si>
    <t>ESCENARIOS COSTO UNITARIO  ($/unidades)</t>
  </si>
  <si>
    <t>Feb</t>
  </si>
  <si>
    <t xml:space="preserve">Dic </t>
  </si>
  <si>
    <t>Traslado a mercado mayorista</t>
  </si>
  <si>
    <t>TODAS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</si>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</sst>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5" fillId="6" borderId="17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7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/>
    <xf numFmtId="0" fontId="0" fillId="2" borderId="18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7" borderId="29" xfId="0" applyNumberFormat="1" applyFont="1" applyFill="1" applyBorder="1" applyAlignment="1">
      <alignment vertical="center"/>
    </xf>
    <xf numFmtId="165" fontId="13" fillId="7" borderId="30" xfId="0" applyNumberFormat="1" applyFont="1" applyFill="1" applyBorder="1" applyAlignment="1">
      <alignment vertical="center"/>
    </xf>
    <xf numFmtId="9" fontId="13" fillId="7" borderId="31" xfId="0" applyNumberFormat="1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6" borderId="17" xfId="0" applyFont="1" applyFill="1" applyBorder="1" applyAlignment="1">
      <alignment vertical="center"/>
    </xf>
    <xf numFmtId="49" fontId="13" fillId="7" borderId="4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13" fillId="7" borderId="41" xfId="0" applyNumberFormat="1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5" fillId="7" borderId="47" xfId="0" applyNumberFormat="1" applyFont="1" applyFill="1" applyBorder="1" applyAlignment="1"/>
    <xf numFmtId="0" fontId="15" fillId="8" borderId="44" xfId="0" applyFont="1" applyFill="1" applyBorder="1" applyAlignment="1"/>
    <xf numFmtId="0" fontId="2" fillId="2" borderId="49" xfId="0" applyFont="1" applyFill="1" applyBorder="1" applyAlignment="1"/>
    <xf numFmtId="0" fontId="5" fillId="2" borderId="49" xfId="0" applyFont="1" applyFill="1" applyBorder="1" applyAlignment="1"/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right"/>
    </xf>
    <xf numFmtId="0" fontId="0" fillId="0" borderId="7" xfId="0" applyFont="1" applyFill="1" applyBorder="1" applyAlignment="1"/>
    <xf numFmtId="49" fontId="4" fillId="0" borderId="5" xfId="0" applyNumberFormat="1" applyFont="1" applyFill="1" applyBorder="1" applyAlignment="1"/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8" fillId="0" borderId="5" xfId="0" applyNumberFormat="1" applyFont="1" applyFill="1" applyBorder="1" applyAlignment="1"/>
    <xf numFmtId="49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/>
    <xf numFmtId="49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49" fontId="9" fillId="3" borderId="53" xfId="0" applyNumberFormat="1" applyFont="1" applyFill="1" applyBorder="1" applyAlignment="1">
      <alignment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vertical="center"/>
    </xf>
    <xf numFmtId="3" fontId="9" fillId="3" borderId="53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 wrapText="1"/>
    </xf>
    <xf numFmtId="17" fontId="20" fillId="0" borderId="48" xfId="1" applyNumberFormat="1" applyFont="1" applyBorder="1" applyAlignment="1">
      <alignment horizontal="right" vertical="center"/>
    </xf>
    <xf numFmtId="49" fontId="21" fillId="0" borderId="5" xfId="0" applyNumberFormat="1" applyFont="1" applyFill="1" applyBorder="1" applyAlignment="1"/>
    <xf numFmtId="0" fontId="21" fillId="0" borderId="5" xfId="0" applyFont="1" applyFill="1" applyBorder="1" applyAlignment="1">
      <alignment horizontal="center"/>
    </xf>
    <xf numFmtId="3" fontId="21" fillId="0" borderId="5" xfId="0" applyNumberFormat="1" applyFont="1" applyFill="1" applyBorder="1" applyAlignment="1">
      <alignment horizontal="center" wrapText="1"/>
    </xf>
    <xf numFmtId="0" fontId="22" fillId="0" borderId="7" xfId="0" applyFont="1" applyFill="1" applyBorder="1" applyAlignment="1"/>
    <xf numFmtId="0" fontId="22" fillId="0" borderId="0" xfId="0" applyNumberFormat="1" applyFont="1" applyFill="1" applyAlignment="1"/>
    <xf numFmtId="0" fontId="22" fillId="0" borderId="0" xfId="0" applyFont="1" applyFill="1" applyAlignment="1"/>
    <xf numFmtId="167" fontId="0" fillId="0" borderId="0" xfId="0" applyNumberFormat="1" applyFont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42" xfId="0" applyNumberFormat="1" applyFont="1" applyFill="1" applyBorder="1" applyAlignment="1">
      <alignment horizontal="center" vertical="center"/>
    </xf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2" xfId="0" applyNumberFormat="1" applyFont="1" applyFill="1" applyBorder="1" applyAlignment="1">
      <alignment vertical="center"/>
    </xf>
    <xf numFmtId="0" fontId="13" fillId="8" borderId="4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6" fontId="0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7</xdr:col>
      <xdr:colOff>9526</xdr:colOff>
      <xdr:row>7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819902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7109375" style="1" customWidth="1"/>
    <col min="3" max="3" width="15.140625" style="1" customWidth="1"/>
    <col min="4" max="4" width="10.42578125" style="1" customWidth="1"/>
    <col min="5" max="5" width="22" style="1" customWidth="1"/>
    <col min="6" max="6" width="13.28515625" style="1" customWidth="1"/>
    <col min="7" max="7" width="14.28515625" style="1" customWidth="1"/>
    <col min="8" max="8" width="7.85546875" style="1" customWidth="1"/>
    <col min="9" max="244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120"/>
      <c r="C8" s="120"/>
      <c r="D8" s="2"/>
      <c r="E8" s="3"/>
      <c r="F8" s="3"/>
      <c r="G8" s="3"/>
    </row>
    <row r="9" spans="1:9" ht="12" customHeight="1" x14ac:dyDescent="0.25">
      <c r="A9" s="64"/>
      <c r="B9" s="123" t="s">
        <v>0</v>
      </c>
      <c r="C9" s="124" t="s">
        <v>63</v>
      </c>
      <c r="D9" s="118"/>
      <c r="E9" s="162" t="s">
        <v>71</v>
      </c>
      <c r="F9" s="163"/>
      <c r="G9" s="47">
        <v>40000</v>
      </c>
    </row>
    <row r="10" spans="1:9" ht="15" customHeight="1" x14ac:dyDescent="0.25">
      <c r="A10" s="64"/>
      <c r="B10" s="125" t="s">
        <v>1</v>
      </c>
      <c r="C10" s="126" t="s">
        <v>64</v>
      </c>
      <c r="D10" s="119"/>
      <c r="E10" s="175" t="s">
        <v>2</v>
      </c>
      <c r="F10" s="176"/>
      <c r="G10" s="100" t="s">
        <v>68</v>
      </c>
    </row>
    <row r="11" spans="1:9" ht="15.75" customHeight="1" x14ac:dyDescent="0.25">
      <c r="A11" s="64"/>
      <c r="B11" s="125" t="s">
        <v>3</v>
      </c>
      <c r="C11" s="127" t="s">
        <v>65</v>
      </c>
      <c r="D11" s="119"/>
      <c r="E11" s="164" t="s">
        <v>72</v>
      </c>
      <c r="F11" s="165"/>
      <c r="G11" s="101">
        <v>308</v>
      </c>
      <c r="I11" s="177"/>
    </row>
    <row r="12" spans="1:9" ht="11.25" customHeight="1" x14ac:dyDescent="0.25">
      <c r="A12" s="64"/>
      <c r="B12" s="125" t="s">
        <v>4</v>
      </c>
      <c r="C12" s="128" t="s">
        <v>66</v>
      </c>
      <c r="D12" s="119"/>
      <c r="E12" s="8" t="s">
        <v>5</v>
      </c>
      <c r="F12" s="9"/>
      <c r="G12" s="10">
        <f>G9*G11</f>
        <v>12320000</v>
      </c>
    </row>
    <row r="13" spans="1:9" ht="11.25" customHeight="1" x14ac:dyDescent="0.25">
      <c r="A13" s="64"/>
      <c r="B13" s="125" t="s">
        <v>6</v>
      </c>
      <c r="C13" s="127" t="s">
        <v>67</v>
      </c>
      <c r="D13" s="119"/>
      <c r="E13" s="164" t="s">
        <v>7</v>
      </c>
      <c r="F13" s="165"/>
      <c r="G13" s="6" t="s">
        <v>69</v>
      </c>
    </row>
    <row r="14" spans="1:9" ht="13.5" customHeight="1" x14ac:dyDescent="0.25">
      <c r="A14" s="64"/>
      <c r="B14" s="125" t="s">
        <v>8</v>
      </c>
      <c r="C14" s="129" t="s">
        <v>125</v>
      </c>
      <c r="D14" s="119"/>
      <c r="E14" s="164" t="s">
        <v>9</v>
      </c>
      <c r="F14" s="165"/>
      <c r="G14" s="6" t="s">
        <v>68</v>
      </c>
    </row>
    <row r="15" spans="1:9" ht="15" customHeight="1" x14ac:dyDescent="0.25">
      <c r="A15" s="64"/>
      <c r="B15" s="125" t="s">
        <v>10</v>
      </c>
      <c r="C15" s="154" t="s">
        <v>126</v>
      </c>
      <c r="D15" s="119"/>
      <c r="E15" s="166" t="s">
        <v>11</v>
      </c>
      <c r="F15" s="167"/>
      <c r="G15" s="7" t="s">
        <v>70</v>
      </c>
    </row>
    <row r="16" spans="1:9" ht="12" customHeight="1" x14ac:dyDescent="0.25">
      <c r="A16" s="2"/>
      <c r="B16" s="121"/>
      <c r="C16" s="122"/>
      <c r="D16" s="11"/>
      <c r="E16" s="12"/>
      <c r="F16" s="12"/>
      <c r="G16" s="13"/>
    </row>
    <row r="17" spans="1:7" ht="12" customHeight="1" x14ac:dyDescent="0.25">
      <c r="A17" s="14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4"/>
      <c r="B19" s="18" t="s">
        <v>13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4"/>
      <c r="B21" s="104" t="s">
        <v>73</v>
      </c>
      <c r="C21" s="22" t="s">
        <v>20</v>
      </c>
      <c r="D21" s="102">
        <v>13</v>
      </c>
      <c r="E21" s="22" t="s">
        <v>74</v>
      </c>
      <c r="F21" s="103">
        <v>30000</v>
      </c>
      <c r="G21" s="103">
        <f>D21*F21</f>
        <v>390000</v>
      </c>
    </row>
    <row r="22" spans="1:7" ht="12.75" customHeight="1" x14ac:dyDescent="0.25">
      <c r="A22" s="14"/>
      <c r="B22" s="104" t="s">
        <v>75</v>
      </c>
      <c r="C22" s="22" t="s">
        <v>20</v>
      </c>
      <c r="D22" s="102">
        <v>1.5</v>
      </c>
      <c r="E22" s="22" t="s">
        <v>76</v>
      </c>
      <c r="F22" s="103">
        <v>30000</v>
      </c>
      <c r="G22" s="103">
        <f t="shared" ref="G22:G28" si="0">D22*F22</f>
        <v>45000</v>
      </c>
    </row>
    <row r="23" spans="1:7" ht="12.75" customHeight="1" x14ac:dyDescent="0.25">
      <c r="A23" s="14"/>
      <c r="B23" s="104" t="s">
        <v>77</v>
      </c>
      <c r="C23" s="22" t="s">
        <v>20</v>
      </c>
      <c r="D23" s="102">
        <v>3</v>
      </c>
      <c r="E23" s="22" t="s">
        <v>26</v>
      </c>
      <c r="F23" s="103">
        <v>30000</v>
      </c>
      <c r="G23" s="103">
        <f t="shared" si="0"/>
        <v>90000</v>
      </c>
    </row>
    <row r="24" spans="1:7" ht="12.75" customHeight="1" x14ac:dyDescent="0.25">
      <c r="A24" s="14"/>
      <c r="B24" s="104" t="s">
        <v>78</v>
      </c>
      <c r="C24" s="22" t="s">
        <v>20</v>
      </c>
      <c r="D24" s="102">
        <v>3</v>
      </c>
      <c r="E24" s="22" t="s">
        <v>79</v>
      </c>
      <c r="F24" s="103">
        <v>30000</v>
      </c>
      <c r="G24" s="103">
        <f t="shared" si="0"/>
        <v>90000</v>
      </c>
    </row>
    <row r="25" spans="1:7" ht="12.75" customHeight="1" x14ac:dyDescent="0.25">
      <c r="A25" s="14"/>
      <c r="B25" s="104" t="s">
        <v>80</v>
      </c>
      <c r="C25" s="22" t="s">
        <v>20</v>
      </c>
      <c r="D25" s="102">
        <v>50</v>
      </c>
      <c r="E25" s="22" t="s">
        <v>81</v>
      </c>
      <c r="F25" s="103">
        <v>30000</v>
      </c>
      <c r="G25" s="103">
        <f t="shared" si="0"/>
        <v>1500000</v>
      </c>
    </row>
    <row r="26" spans="1:7" ht="12.75" customHeight="1" x14ac:dyDescent="0.25">
      <c r="A26" s="14"/>
      <c r="B26" s="104" t="s">
        <v>82</v>
      </c>
      <c r="C26" s="22" t="s">
        <v>20</v>
      </c>
      <c r="D26" s="102">
        <v>4</v>
      </c>
      <c r="E26" s="22" t="s">
        <v>83</v>
      </c>
      <c r="F26" s="103">
        <v>30000</v>
      </c>
      <c r="G26" s="103">
        <f t="shared" si="0"/>
        <v>120000</v>
      </c>
    </row>
    <row r="27" spans="1:7" ht="12" customHeight="1" x14ac:dyDescent="0.25">
      <c r="A27" s="14"/>
      <c r="B27" s="104" t="s">
        <v>84</v>
      </c>
      <c r="C27" s="22" t="s">
        <v>20</v>
      </c>
      <c r="D27" s="102">
        <v>2</v>
      </c>
      <c r="E27" s="22" t="s">
        <v>85</v>
      </c>
      <c r="F27" s="103">
        <v>30000</v>
      </c>
      <c r="G27" s="103">
        <f t="shared" si="0"/>
        <v>60000</v>
      </c>
    </row>
    <row r="28" spans="1:7" ht="12.75" customHeight="1" x14ac:dyDescent="0.25">
      <c r="A28" s="14"/>
      <c r="B28" s="104" t="s">
        <v>86</v>
      </c>
      <c r="C28" s="22" t="s">
        <v>20</v>
      </c>
      <c r="D28" s="102">
        <v>10</v>
      </c>
      <c r="E28" s="22" t="s">
        <v>87</v>
      </c>
      <c r="F28" s="103">
        <v>30000</v>
      </c>
      <c r="G28" s="103">
        <f t="shared" si="0"/>
        <v>300000</v>
      </c>
    </row>
    <row r="29" spans="1:7" ht="12.75" customHeight="1" x14ac:dyDescent="0.25">
      <c r="A29" s="14"/>
      <c r="B29" s="23" t="s">
        <v>21</v>
      </c>
      <c r="C29" s="24"/>
      <c r="D29" s="24"/>
      <c r="E29" s="24"/>
      <c r="F29" s="25"/>
      <c r="G29" s="105">
        <f>SUM(G21:G28)</f>
        <v>2595000</v>
      </c>
    </row>
    <row r="30" spans="1:7" ht="12" customHeight="1" x14ac:dyDescent="0.25">
      <c r="A30" s="2"/>
      <c r="B30" s="15"/>
      <c r="C30" s="17"/>
      <c r="D30" s="17"/>
      <c r="E30" s="17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7" ht="12" customHeight="1" x14ac:dyDescent="0.25">
      <c r="A33" s="4"/>
      <c r="B33" s="33" t="s">
        <v>88</v>
      </c>
      <c r="C33" s="34" t="s">
        <v>88</v>
      </c>
      <c r="D33" s="34" t="s">
        <v>88</v>
      </c>
      <c r="E33" s="34" t="s">
        <v>88</v>
      </c>
      <c r="F33" s="98" t="s">
        <v>88</v>
      </c>
      <c r="G33" s="106">
        <v>0</v>
      </c>
    </row>
    <row r="34" spans="1:7" ht="12" customHeight="1" x14ac:dyDescent="0.25">
      <c r="A34" s="4"/>
      <c r="B34" s="35" t="s">
        <v>23</v>
      </c>
      <c r="C34" s="36"/>
      <c r="D34" s="36"/>
      <c r="E34" s="36"/>
      <c r="F34" s="37"/>
      <c r="G34" s="107">
        <f>SUM(G33)</f>
        <v>0</v>
      </c>
    </row>
    <row r="35" spans="1:7" ht="12" customHeight="1" x14ac:dyDescent="0.25">
      <c r="A35" s="2"/>
      <c r="B35" s="38"/>
      <c r="C35" s="39"/>
      <c r="D35" s="39"/>
      <c r="E35" s="39"/>
      <c r="F35" s="40"/>
      <c r="G35" s="40"/>
    </row>
    <row r="36" spans="1:7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7" ht="24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7" ht="12.75" customHeight="1" x14ac:dyDescent="0.25">
      <c r="A38" s="14"/>
      <c r="B38" s="5" t="s">
        <v>89</v>
      </c>
      <c r="C38" s="22" t="s">
        <v>25</v>
      </c>
      <c r="D38" s="102">
        <v>0.4</v>
      </c>
      <c r="E38" s="22" t="s">
        <v>90</v>
      </c>
      <c r="F38" s="103">
        <v>327067.2</v>
      </c>
      <c r="G38" s="103">
        <f>D38*F38</f>
        <v>130826.88</v>
      </c>
    </row>
    <row r="39" spans="1:7" ht="12.75" customHeight="1" x14ac:dyDescent="0.25">
      <c r="A39" s="14"/>
      <c r="B39" s="5" t="s">
        <v>91</v>
      </c>
      <c r="C39" s="22" t="s">
        <v>25</v>
      </c>
      <c r="D39" s="102">
        <v>0.3</v>
      </c>
      <c r="E39" s="22" t="s">
        <v>92</v>
      </c>
      <c r="F39" s="103">
        <v>72681.600000000006</v>
      </c>
      <c r="G39" s="103">
        <f t="shared" ref="G39:G42" si="1">D39*F39</f>
        <v>21804.48</v>
      </c>
    </row>
    <row r="40" spans="1:7" ht="12.75" customHeight="1" x14ac:dyDescent="0.25">
      <c r="A40" s="14"/>
      <c r="B40" s="5" t="s">
        <v>93</v>
      </c>
      <c r="C40" s="22" t="s">
        <v>25</v>
      </c>
      <c r="D40" s="102">
        <v>0.5</v>
      </c>
      <c r="E40" s="22" t="s">
        <v>94</v>
      </c>
      <c r="F40" s="103">
        <v>272556</v>
      </c>
      <c r="G40" s="103">
        <f t="shared" si="1"/>
        <v>136278</v>
      </c>
    </row>
    <row r="41" spans="1:7" ht="12.75" customHeight="1" x14ac:dyDescent="0.25">
      <c r="A41" s="14"/>
      <c r="B41" s="5" t="s">
        <v>95</v>
      </c>
      <c r="C41" s="22" t="s">
        <v>25</v>
      </c>
      <c r="D41" s="102">
        <v>2.4</v>
      </c>
      <c r="E41" s="22" t="s">
        <v>81</v>
      </c>
      <c r="F41" s="103">
        <v>145363.20000000001</v>
      </c>
      <c r="G41" s="103">
        <f t="shared" si="1"/>
        <v>348871.67999999999</v>
      </c>
    </row>
    <row r="42" spans="1:7" ht="12.75" customHeight="1" x14ac:dyDescent="0.25">
      <c r="A42" s="14"/>
      <c r="B42" s="5" t="s">
        <v>27</v>
      </c>
      <c r="C42" s="22" t="s">
        <v>25</v>
      </c>
      <c r="D42" s="102">
        <v>0.5</v>
      </c>
      <c r="E42" s="22" t="s">
        <v>94</v>
      </c>
      <c r="F42" s="103">
        <v>545112</v>
      </c>
      <c r="G42" s="103">
        <f t="shared" si="1"/>
        <v>272556</v>
      </c>
    </row>
    <row r="43" spans="1:7" ht="12.75" customHeight="1" x14ac:dyDescent="0.25">
      <c r="A43" s="4"/>
      <c r="B43" s="43" t="s">
        <v>28</v>
      </c>
      <c r="C43" s="44"/>
      <c r="D43" s="44"/>
      <c r="E43" s="44"/>
      <c r="F43" s="44"/>
      <c r="G43" s="108">
        <f>SUM(G38:G42)</f>
        <v>910337.04</v>
      </c>
    </row>
    <row r="44" spans="1:7" ht="12" customHeight="1" x14ac:dyDescent="0.25">
      <c r="A44" s="2"/>
      <c r="B44" s="38"/>
      <c r="C44" s="39"/>
      <c r="D44" s="39"/>
      <c r="E44" s="39"/>
      <c r="F44" s="40"/>
      <c r="G44" s="40"/>
    </row>
    <row r="45" spans="1:7" ht="12" customHeight="1" x14ac:dyDescent="0.25">
      <c r="A45" s="4"/>
      <c r="B45" s="27" t="s">
        <v>29</v>
      </c>
      <c r="C45" s="28"/>
      <c r="D45" s="29"/>
      <c r="E45" s="29"/>
      <c r="F45" s="30"/>
      <c r="G45" s="30"/>
    </row>
    <row r="46" spans="1:7" ht="30" customHeight="1" x14ac:dyDescent="0.25">
      <c r="A46" s="4"/>
      <c r="B46" s="42" t="s">
        <v>30</v>
      </c>
      <c r="C46" s="42" t="s">
        <v>31</v>
      </c>
      <c r="D46" s="42" t="s">
        <v>32</v>
      </c>
      <c r="E46" s="42" t="s">
        <v>17</v>
      </c>
      <c r="F46" s="42" t="s">
        <v>18</v>
      </c>
      <c r="G46" s="42" t="s">
        <v>19</v>
      </c>
    </row>
    <row r="47" spans="1:7" ht="12.75" customHeight="1" x14ac:dyDescent="0.25">
      <c r="A47" s="14"/>
      <c r="B47" s="45" t="s">
        <v>96</v>
      </c>
      <c r="C47" s="110" t="s">
        <v>97</v>
      </c>
      <c r="D47" s="103">
        <v>2800</v>
      </c>
      <c r="E47" s="49" t="s">
        <v>98</v>
      </c>
      <c r="F47" s="103">
        <v>78</v>
      </c>
      <c r="G47" s="103">
        <f>D47*F47</f>
        <v>218400</v>
      </c>
    </row>
    <row r="48" spans="1:7" ht="12.75" customHeight="1" x14ac:dyDescent="0.25">
      <c r="A48" s="14"/>
      <c r="B48" s="48" t="s">
        <v>33</v>
      </c>
      <c r="C48" s="46"/>
      <c r="D48" s="111"/>
      <c r="E48" s="46"/>
      <c r="F48" s="47" t="s">
        <v>88</v>
      </c>
      <c r="G48" s="103" t="s">
        <v>88</v>
      </c>
    </row>
    <row r="49" spans="1:244" s="160" customFormat="1" ht="12.75" customHeight="1" x14ac:dyDescent="0.25">
      <c r="A49" s="158"/>
      <c r="B49" s="155" t="s">
        <v>99</v>
      </c>
      <c r="C49" s="156" t="s">
        <v>34</v>
      </c>
      <c r="D49" s="156">
        <v>340</v>
      </c>
      <c r="E49" s="156" t="s">
        <v>76</v>
      </c>
      <c r="F49" s="157">
        <v>1639</v>
      </c>
      <c r="G49" s="157">
        <f t="shared" ref="G49:G59" si="2">D49*F49</f>
        <v>557260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</row>
    <row r="50" spans="1:244" s="160" customFormat="1" ht="12.75" customHeight="1" x14ac:dyDescent="0.25">
      <c r="A50" s="158"/>
      <c r="B50" s="155" t="s">
        <v>100</v>
      </c>
      <c r="C50" s="156" t="s">
        <v>34</v>
      </c>
      <c r="D50" s="156">
        <v>160</v>
      </c>
      <c r="E50" s="156" t="s">
        <v>101</v>
      </c>
      <c r="F50" s="157">
        <v>1675</v>
      </c>
      <c r="G50" s="157">
        <f t="shared" si="2"/>
        <v>268000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</row>
    <row r="51" spans="1:244" s="160" customFormat="1" ht="12.75" customHeight="1" x14ac:dyDescent="0.25">
      <c r="A51" s="158"/>
      <c r="B51" s="155" t="s">
        <v>102</v>
      </c>
      <c r="C51" s="156" t="s">
        <v>34</v>
      </c>
      <c r="D51" s="156">
        <v>160</v>
      </c>
      <c r="E51" s="156" t="s">
        <v>103</v>
      </c>
      <c r="F51" s="157">
        <v>2237</v>
      </c>
      <c r="G51" s="157">
        <f t="shared" si="2"/>
        <v>357920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</row>
    <row r="52" spans="1:244" s="135" customFormat="1" ht="12.75" customHeight="1" x14ac:dyDescent="0.25">
      <c r="A52" s="130"/>
      <c r="B52" s="136" t="s">
        <v>35</v>
      </c>
      <c r="C52" s="132"/>
      <c r="D52" s="132"/>
      <c r="E52" s="132"/>
      <c r="F52" s="133"/>
      <c r="G52" s="133" t="s">
        <v>88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</row>
    <row r="53" spans="1:244" s="135" customFormat="1" ht="12.75" customHeight="1" x14ac:dyDescent="0.25">
      <c r="A53" s="130"/>
      <c r="B53" s="131" t="s">
        <v>104</v>
      </c>
      <c r="C53" s="137" t="s">
        <v>115</v>
      </c>
      <c r="D53" s="138">
        <v>4</v>
      </c>
      <c r="E53" s="137" t="s">
        <v>105</v>
      </c>
      <c r="F53" s="133">
        <v>17620</v>
      </c>
      <c r="G53" s="133">
        <f t="shared" si="2"/>
        <v>70480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</row>
    <row r="54" spans="1:244" s="135" customFormat="1" ht="12.75" customHeight="1" x14ac:dyDescent="0.25">
      <c r="A54" s="130"/>
      <c r="B54" s="136" t="s">
        <v>106</v>
      </c>
      <c r="C54" s="137"/>
      <c r="D54" s="138"/>
      <c r="E54" s="137"/>
      <c r="F54" s="133" t="s">
        <v>88</v>
      </c>
      <c r="G54" s="133" t="s">
        <v>88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</row>
    <row r="55" spans="1:244" s="135" customFormat="1" ht="12.75" customHeight="1" x14ac:dyDescent="0.25">
      <c r="A55" s="130"/>
      <c r="B55" s="131" t="s">
        <v>107</v>
      </c>
      <c r="C55" s="132" t="s">
        <v>34</v>
      </c>
      <c r="D55" s="132">
        <v>3</v>
      </c>
      <c r="E55" s="132" t="s">
        <v>108</v>
      </c>
      <c r="F55" s="133">
        <v>19984.147199999999</v>
      </c>
      <c r="G55" s="133">
        <f t="shared" si="2"/>
        <v>59952.441599999998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</row>
    <row r="56" spans="1:244" s="135" customFormat="1" ht="12.75" customHeight="1" x14ac:dyDescent="0.25">
      <c r="A56" s="130"/>
      <c r="B56" s="131" t="s">
        <v>109</v>
      </c>
      <c r="C56" s="137" t="s">
        <v>115</v>
      </c>
      <c r="D56" s="138">
        <v>1.5</v>
      </c>
      <c r="E56" s="137" t="s">
        <v>110</v>
      </c>
      <c r="F56" s="133">
        <v>81461.755079999988</v>
      </c>
      <c r="G56" s="133">
        <f t="shared" si="2"/>
        <v>122192.63261999999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</row>
    <row r="57" spans="1:244" s="135" customFormat="1" ht="12.75" customHeight="1" x14ac:dyDescent="0.25">
      <c r="A57" s="130"/>
      <c r="B57" s="136" t="s">
        <v>111</v>
      </c>
      <c r="C57" s="137"/>
      <c r="D57" s="138"/>
      <c r="E57" s="137"/>
      <c r="F57" s="133" t="s">
        <v>88</v>
      </c>
      <c r="G57" s="133" t="s">
        <v>88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</row>
    <row r="58" spans="1:244" s="135" customFormat="1" ht="12.75" customHeight="1" x14ac:dyDescent="0.25">
      <c r="A58" s="130"/>
      <c r="B58" s="131" t="s">
        <v>112</v>
      </c>
      <c r="C58" s="132" t="s">
        <v>115</v>
      </c>
      <c r="D58" s="132">
        <v>2</v>
      </c>
      <c r="E58" s="132" t="s">
        <v>113</v>
      </c>
      <c r="F58" s="133">
        <v>50694</v>
      </c>
      <c r="G58" s="133">
        <f t="shared" si="2"/>
        <v>101388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</row>
    <row r="59" spans="1:244" s="135" customFormat="1" ht="12.75" customHeight="1" x14ac:dyDescent="0.25">
      <c r="A59" s="130"/>
      <c r="B59" s="139" t="s">
        <v>114</v>
      </c>
      <c r="C59" s="140" t="s">
        <v>115</v>
      </c>
      <c r="D59" s="141">
        <v>1.5</v>
      </c>
      <c r="E59" s="140" t="s">
        <v>90</v>
      </c>
      <c r="F59" s="133">
        <v>143177.70599999998</v>
      </c>
      <c r="G59" s="133">
        <f t="shared" si="2"/>
        <v>214766.55899999995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</row>
    <row r="60" spans="1:244" ht="13.5" customHeight="1" x14ac:dyDescent="0.25">
      <c r="A60" s="4"/>
      <c r="B60" s="50" t="s">
        <v>36</v>
      </c>
      <c r="C60" s="51"/>
      <c r="D60" s="51"/>
      <c r="E60" s="51"/>
      <c r="F60" s="52"/>
      <c r="G60" s="109">
        <f>SUM(G47:G59)</f>
        <v>1970359.63322</v>
      </c>
    </row>
    <row r="61" spans="1:244" ht="12" customHeight="1" x14ac:dyDescent="0.25">
      <c r="A61" s="2"/>
      <c r="B61" s="38"/>
      <c r="C61" s="39"/>
      <c r="D61" s="39"/>
      <c r="E61" s="53"/>
      <c r="F61" s="40"/>
      <c r="G61" s="40"/>
    </row>
    <row r="62" spans="1:244" ht="12" customHeight="1" x14ac:dyDescent="0.25">
      <c r="A62" s="4"/>
      <c r="B62" s="27" t="s">
        <v>37</v>
      </c>
      <c r="C62" s="28"/>
      <c r="D62" s="29"/>
      <c r="E62" s="29"/>
      <c r="F62" s="30"/>
      <c r="G62" s="30"/>
    </row>
    <row r="63" spans="1:244" ht="24" customHeight="1" x14ac:dyDescent="0.25">
      <c r="A63" s="4"/>
      <c r="B63" s="41" t="s">
        <v>38</v>
      </c>
      <c r="C63" s="42" t="s">
        <v>31</v>
      </c>
      <c r="D63" s="42" t="s">
        <v>32</v>
      </c>
      <c r="E63" s="41" t="s">
        <v>17</v>
      </c>
      <c r="F63" s="42" t="s">
        <v>18</v>
      </c>
      <c r="G63" s="41" t="s">
        <v>19</v>
      </c>
    </row>
    <row r="64" spans="1:244" ht="12.75" customHeight="1" x14ac:dyDescent="0.25">
      <c r="A64" s="64"/>
      <c r="B64" s="99" t="s">
        <v>116</v>
      </c>
      <c r="C64" s="46" t="s">
        <v>97</v>
      </c>
      <c r="D64" s="112">
        <v>500</v>
      </c>
      <c r="E64" s="22" t="s">
        <v>81</v>
      </c>
      <c r="F64" s="112">
        <v>438</v>
      </c>
      <c r="G64" s="112">
        <f>D64*F64</f>
        <v>219000</v>
      </c>
    </row>
    <row r="65" spans="1:9" ht="12.75" customHeight="1" x14ac:dyDescent="0.25">
      <c r="A65" s="14"/>
      <c r="B65" s="142" t="s">
        <v>117</v>
      </c>
      <c r="C65" s="143" t="s">
        <v>118</v>
      </c>
      <c r="D65" s="144">
        <v>1</v>
      </c>
      <c r="E65" s="145" t="s">
        <v>122</v>
      </c>
      <c r="F65" s="144">
        <v>38000</v>
      </c>
      <c r="G65" s="144">
        <f>D65*F65</f>
        <v>38000</v>
      </c>
    </row>
    <row r="66" spans="1:9" ht="12.75" customHeight="1" x14ac:dyDescent="0.25">
      <c r="A66" s="64"/>
      <c r="B66" s="150" t="s">
        <v>124</v>
      </c>
      <c r="C66" s="151" t="s">
        <v>15</v>
      </c>
      <c r="D66" s="152">
        <v>2</v>
      </c>
      <c r="E66" s="153" t="s">
        <v>123</v>
      </c>
      <c r="F66" s="152">
        <v>191828.8</v>
      </c>
      <c r="G66" s="152">
        <f>D66*F66</f>
        <v>383657.6</v>
      </c>
      <c r="I66" s="161"/>
    </row>
    <row r="67" spans="1:9" ht="13.5" customHeight="1" x14ac:dyDescent="0.25">
      <c r="A67" s="4"/>
      <c r="B67" s="146" t="s">
        <v>39</v>
      </c>
      <c r="C67" s="147"/>
      <c r="D67" s="147"/>
      <c r="E67" s="147"/>
      <c r="F67" s="148"/>
      <c r="G67" s="149">
        <f>G64+G65+G66</f>
        <v>640657.6</v>
      </c>
    </row>
    <row r="68" spans="1:9" ht="12" customHeight="1" x14ac:dyDescent="0.25">
      <c r="A68" s="2"/>
      <c r="B68" s="67"/>
      <c r="C68" s="67"/>
      <c r="D68" s="67"/>
      <c r="E68" s="67"/>
      <c r="F68" s="68"/>
      <c r="G68" s="68"/>
    </row>
    <row r="69" spans="1:9" ht="12" customHeight="1" x14ac:dyDescent="0.25">
      <c r="A69" s="64"/>
      <c r="B69" s="69" t="s">
        <v>40</v>
      </c>
      <c r="C69" s="70"/>
      <c r="D69" s="70"/>
      <c r="E69" s="70"/>
      <c r="F69" s="70"/>
      <c r="G69" s="71">
        <f>G29+G34+G43+G60+G67</f>
        <v>6116354.2732199999</v>
      </c>
    </row>
    <row r="70" spans="1:9" ht="12" customHeight="1" x14ac:dyDescent="0.25">
      <c r="A70" s="64"/>
      <c r="B70" s="72" t="s">
        <v>41</v>
      </c>
      <c r="C70" s="55"/>
      <c r="D70" s="55"/>
      <c r="E70" s="55"/>
      <c r="F70" s="55"/>
      <c r="G70" s="73">
        <f>G69*0.05</f>
        <v>305817.71366100002</v>
      </c>
    </row>
    <row r="71" spans="1:9" ht="12" customHeight="1" x14ac:dyDescent="0.25">
      <c r="A71" s="64"/>
      <c r="B71" s="74" t="s">
        <v>42</v>
      </c>
      <c r="C71" s="54"/>
      <c r="D71" s="54"/>
      <c r="E71" s="54"/>
      <c r="F71" s="54"/>
      <c r="G71" s="75">
        <f>G70+G69</f>
        <v>6422171.986881</v>
      </c>
    </row>
    <row r="72" spans="1:9" ht="12" customHeight="1" x14ac:dyDescent="0.25">
      <c r="A72" s="64"/>
      <c r="B72" s="72" t="s">
        <v>43</v>
      </c>
      <c r="C72" s="55"/>
      <c r="D72" s="55"/>
      <c r="E72" s="55"/>
      <c r="F72" s="55"/>
      <c r="G72" s="73">
        <f>G12</f>
        <v>12320000</v>
      </c>
    </row>
    <row r="73" spans="1:9" ht="12" customHeight="1" x14ac:dyDescent="0.25">
      <c r="A73" s="64"/>
      <c r="B73" s="76" t="s">
        <v>44</v>
      </c>
      <c r="C73" s="77"/>
      <c r="D73" s="77"/>
      <c r="E73" s="77"/>
      <c r="F73" s="77"/>
      <c r="G73" s="75">
        <f>G72-G71</f>
        <v>5897828.013119</v>
      </c>
    </row>
    <row r="74" spans="1:9" ht="12" customHeight="1" x14ac:dyDescent="0.25">
      <c r="A74" s="64"/>
      <c r="B74" s="65" t="s">
        <v>45</v>
      </c>
      <c r="C74" s="66"/>
      <c r="D74" s="66"/>
      <c r="E74" s="66"/>
      <c r="F74" s="66"/>
      <c r="G74" s="61"/>
    </row>
    <row r="75" spans="1:9" ht="12.75" customHeight="1" thickBot="1" x14ac:dyDescent="0.3">
      <c r="A75" s="64"/>
      <c r="B75" s="78"/>
      <c r="C75" s="66"/>
      <c r="D75" s="66"/>
      <c r="E75" s="66"/>
      <c r="F75" s="66"/>
      <c r="G75" s="61"/>
    </row>
    <row r="76" spans="1:9" ht="12" customHeight="1" x14ac:dyDescent="0.25">
      <c r="A76" s="64"/>
      <c r="B76" s="87" t="s">
        <v>46</v>
      </c>
      <c r="C76" s="88"/>
      <c r="D76" s="88"/>
      <c r="E76" s="88"/>
      <c r="F76" s="89"/>
      <c r="G76" s="61"/>
    </row>
    <row r="77" spans="1:9" ht="12" customHeight="1" x14ac:dyDescent="0.25">
      <c r="A77" s="64"/>
      <c r="B77" s="90" t="s">
        <v>47</v>
      </c>
      <c r="C77" s="63"/>
      <c r="D77" s="63"/>
      <c r="E77" s="63"/>
      <c r="F77" s="91"/>
      <c r="G77" s="61"/>
    </row>
    <row r="78" spans="1:9" ht="12" customHeight="1" x14ac:dyDescent="0.25">
      <c r="A78" s="64"/>
      <c r="B78" s="90" t="s">
        <v>48</v>
      </c>
      <c r="C78" s="63"/>
      <c r="D78" s="63"/>
      <c r="E78" s="63"/>
      <c r="F78" s="91"/>
      <c r="G78" s="61"/>
    </row>
    <row r="79" spans="1:9" ht="12" customHeight="1" x14ac:dyDescent="0.25">
      <c r="A79" s="64"/>
      <c r="B79" s="90" t="s">
        <v>49</v>
      </c>
      <c r="C79" s="63"/>
      <c r="D79" s="63"/>
      <c r="E79" s="63"/>
      <c r="F79" s="91"/>
      <c r="G79" s="61"/>
    </row>
    <row r="80" spans="1:9" ht="12" customHeight="1" x14ac:dyDescent="0.25">
      <c r="A80" s="64"/>
      <c r="B80" s="90" t="s">
        <v>50</v>
      </c>
      <c r="C80" s="63"/>
      <c r="D80" s="63"/>
      <c r="E80" s="63"/>
      <c r="F80" s="91"/>
      <c r="G80" s="61"/>
    </row>
    <row r="81" spans="1:7" ht="12" customHeight="1" x14ac:dyDescent="0.25">
      <c r="A81" s="64"/>
      <c r="B81" s="90" t="s">
        <v>51</v>
      </c>
      <c r="C81" s="63"/>
      <c r="D81" s="63"/>
      <c r="E81" s="63"/>
      <c r="F81" s="91"/>
      <c r="G81" s="61"/>
    </row>
    <row r="82" spans="1:7" ht="12.75" customHeight="1" thickBot="1" x14ac:dyDescent="0.3">
      <c r="A82" s="64"/>
      <c r="B82" s="92" t="s">
        <v>52</v>
      </c>
      <c r="C82" s="93"/>
      <c r="D82" s="93"/>
      <c r="E82" s="93"/>
      <c r="F82" s="94"/>
      <c r="G82" s="61"/>
    </row>
    <row r="83" spans="1:7" ht="12.75" customHeight="1" thickBot="1" x14ac:dyDescent="0.3">
      <c r="A83" s="64"/>
      <c r="B83" s="85"/>
      <c r="C83" s="63"/>
      <c r="D83" s="63"/>
      <c r="E83" s="63"/>
      <c r="F83" s="63"/>
      <c r="G83" s="61"/>
    </row>
    <row r="84" spans="1:7" ht="15" customHeight="1" thickBot="1" x14ac:dyDescent="0.3">
      <c r="A84" s="64"/>
      <c r="B84" s="173" t="s">
        <v>53</v>
      </c>
      <c r="C84" s="174"/>
      <c r="D84" s="117"/>
      <c r="E84" s="56"/>
      <c r="F84" s="56"/>
      <c r="G84" s="61"/>
    </row>
    <row r="85" spans="1:7" ht="12" customHeight="1" x14ac:dyDescent="0.25">
      <c r="A85" s="64"/>
      <c r="B85" s="114" t="s">
        <v>38</v>
      </c>
      <c r="C85" s="115" t="s">
        <v>54</v>
      </c>
      <c r="D85" s="116" t="s">
        <v>55</v>
      </c>
      <c r="E85" s="56"/>
      <c r="F85" s="56"/>
      <c r="G85" s="61"/>
    </row>
    <row r="86" spans="1:7" ht="12" customHeight="1" x14ac:dyDescent="0.25">
      <c r="A86" s="64"/>
      <c r="B86" s="80" t="s">
        <v>56</v>
      </c>
      <c r="C86" s="57">
        <f>G29</f>
        <v>2595000</v>
      </c>
      <c r="D86" s="81">
        <f>(C86/C92)</f>
        <v>0.40406890461684614</v>
      </c>
      <c r="E86" s="56"/>
      <c r="F86" s="56"/>
      <c r="G86" s="61"/>
    </row>
    <row r="87" spans="1:7" ht="12" customHeight="1" x14ac:dyDescent="0.25">
      <c r="A87" s="64"/>
      <c r="B87" s="80" t="s">
        <v>57</v>
      </c>
      <c r="C87" s="58">
        <v>0</v>
      </c>
      <c r="D87" s="81">
        <v>0</v>
      </c>
      <c r="E87" s="56"/>
      <c r="F87" s="56"/>
      <c r="G87" s="61"/>
    </row>
    <row r="88" spans="1:7" ht="12" customHeight="1" x14ac:dyDescent="0.25">
      <c r="A88" s="64"/>
      <c r="B88" s="80" t="s">
        <v>58</v>
      </c>
      <c r="C88" s="57">
        <f>G43</f>
        <v>910337.04</v>
      </c>
      <c r="D88" s="81">
        <f>(C88/C92)</f>
        <v>0.14174909078417805</v>
      </c>
      <c r="E88" s="56"/>
      <c r="F88" s="56"/>
      <c r="G88" s="61"/>
    </row>
    <row r="89" spans="1:7" ht="12" customHeight="1" x14ac:dyDescent="0.25">
      <c r="A89" s="64"/>
      <c r="B89" s="80" t="s">
        <v>30</v>
      </c>
      <c r="C89" s="57">
        <f>G60</f>
        <v>1970359.63322</v>
      </c>
      <c r="D89" s="81">
        <f>(C89/C92)</f>
        <v>0.30680580296587906</v>
      </c>
      <c r="E89" s="56"/>
      <c r="F89" s="56"/>
      <c r="G89" s="61"/>
    </row>
    <row r="90" spans="1:7" ht="12" customHeight="1" x14ac:dyDescent="0.25">
      <c r="A90" s="64"/>
      <c r="B90" s="80" t="s">
        <v>59</v>
      </c>
      <c r="C90" s="59">
        <f>G67</f>
        <v>640657.6</v>
      </c>
      <c r="D90" s="81">
        <f>(C90/C92)</f>
        <v>9.9757154014049151E-2</v>
      </c>
      <c r="E90" s="60"/>
      <c r="F90" s="60"/>
      <c r="G90" s="61"/>
    </row>
    <row r="91" spans="1:7" ht="12" customHeight="1" x14ac:dyDescent="0.25">
      <c r="A91" s="64"/>
      <c r="B91" s="80" t="s">
        <v>60</v>
      </c>
      <c r="C91" s="59">
        <f>G70</f>
        <v>305817.71366100002</v>
      </c>
      <c r="D91" s="81">
        <f>(C91/C92)</f>
        <v>4.7619047619047623E-2</v>
      </c>
      <c r="E91" s="60"/>
      <c r="F91" s="60"/>
      <c r="G91" s="61"/>
    </row>
    <row r="92" spans="1:7" ht="12.75" customHeight="1" thickBot="1" x14ac:dyDescent="0.3">
      <c r="A92" s="64"/>
      <c r="B92" s="82" t="s">
        <v>61</v>
      </c>
      <c r="C92" s="83">
        <f>SUM(C86:C91)</f>
        <v>6422171.986881</v>
      </c>
      <c r="D92" s="84">
        <f>SUM(D86:D91)</f>
        <v>1</v>
      </c>
      <c r="E92" s="60"/>
      <c r="F92" s="60"/>
      <c r="G92" s="61"/>
    </row>
    <row r="93" spans="1:7" ht="12" customHeight="1" x14ac:dyDescent="0.25">
      <c r="A93" s="64"/>
      <c r="B93" s="78"/>
      <c r="C93" s="66"/>
      <c r="D93" s="66"/>
      <c r="E93" s="66"/>
      <c r="F93" s="66"/>
      <c r="G93" s="61"/>
    </row>
    <row r="94" spans="1:7" ht="12.75" customHeight="1" thickBot="1" x14ac:dyDescent="0.3">
      <c r="A94" s="64"/>
      <c r="B94" s="79"/>
      <c r="C94" s="66"/>
      <c r="D94" s="66"/>
      <c r="E94" s="66"/>
      <c r="F94" s="66"/>
      <c r="G94" s="61"/>
    </row>
    <row r="95" spans="1:7" ht="12" customHeight="1" thickBot="1" x14ac:dyDescent="0.3">
      <c r="A95" s="64"/>
      <c r="B95" s="170" t="s">
        <v>121</v>
      </c>
      <c r="C95" s="171"/>
      <c r="D95" s="171"/>
      <c r="E95" s="172"/>
      <c r="F95" s="60"/>
      <c r="G95" s="61"/>
    </row>
    <row r="96" spans="1:7" ht="12" customHeight="1" x14ac:dyDescent="0.25">
      <c r="A96" s="64"/>
      <c r="B96" s="96" t="s">
        <v>119</v>
      </c>
      <c r="C96" s="113">
        <v>36000</v>
      </c>
      <c r="D96" s="113">
        <f>G9</f>
        <v>40000</v>
      </c>
      <c r="E96" s="113">
        <v>44000</v>
      </c>
      <c r="F96" s="95"/>
      <c r="G96" s="62"/>
    </row>
    <row r="97" spans="1:7" ht="12.75" customHeight="1" thickBot="1" x14ac:dyDescent="0.3">
      <c r="A97" s="64"/>
      <c r="B97" s="82" t="s">
        <v>120</v>
      </c>
      <c r="C97" s="83">
        <f>(G71/C96)</f>
        <v>178.39366630225001</v>
      </c>
      <c r="D97" s="83">
        <f>(G71/D96)</f>
        <v>160.554299672025</v>
      </c>
      <c r="E97" s="97">
        <f>(G71/E96)</f>
        <v>145.95845424729546</v>
      </c>
      <c r="F97" s="95"/>
      <c r="G97" s="62"/>
    </row>
    <row r="98" spans="1:7" ht="15.6" customHeight="1" x14ac:dyDescent="0.25">
      <c r="A98" s="64"/>
      <c r="B98" s="86" t="s">
        <v>62</v>
      </c>
      <c r="C98" s="63"/>
      <c r="D98" s="63"/>
      <c r="E98" s="63"/>
      <c r="F98" s="63"/>
      <c r="G98" s="63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Baeza Diaz Pablo Enrique</cp:lastModifiedBy>
  <cp:lastPrinted>2022-01-10T15:26:17Z</cp:lastPrinted>
  <dcterms:created xsi:type="dcterms:W3CDTF">2020-11-27T12:49:26Z</dcterms:created>
  <dcterms:modified xsi:type="dcterms:W3CDTF">2023-03-13T14:48:29Z</dcterms:modified>
</cp:coreProperties>
</file>