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TOMATE ENTUTOR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G70" i="1"/>
  <c r="G65" i="1"/>
  <c r="G64" i="1"/>
  <c r="G59" i="1"/>
  <c r="G57" i="1"/>
  <c r="G56" i="1"/>
  <c r="G55" i="1"/>
  <c r="G50" i="1"/>
  <c r="G49" i="1"/>
  <c r="G48" i="1"/>
  <c r="G46" i="1"/>
  <c r="G62" i="1"/>
  <c r="G72" i="1" l="1"/>
  <c r="G71" i="1"/>
  <c r="G63" i="1"/>
  <c r="G61" i="1"/>
  <c r="G53" i="1"/>
  <c r="G52" i="1"/>
  <c r="G40" i="1"/>
  <c r="G39" i="1"/>
  <c r="G38" i="1"/>
  <c r="G34" i="1"/>
  <c r="C94" i="1" s="1"/>
  <c r="G28" i="1"/>
  <c r="G27" i="1"/>
  <c r="G26" i="1"/>
  <c r="G25" i="1"/>
  <c r="G24" i="1"/>
  <c r="G23" i="1"/>
  <c r="G22" i="1"/>
  <c r="G21" i="1"/>
  <c r="G20" i="1"/>
  <c r="G11" i="1"/>
  <c r="G78" i="1" s="1"/>
  <c r="G41" i="1" l="1"/>
  <c r="C95" i="1" s="1"/>
  <c r="G29" i="1"/>
  <c r="G73" i="1"/>
  <c r="C97" i="1" s="1"/>
  <c r="C93" i="1"/>
  <c r="G66" i="1"/>
  <c r="C96" i="1" s="1"/>
  <c r="G75" i="1" l="1"/>
  <c r="G77" i="1" s="1"/>
  <c r="C98" i="1" l="1"/>
  <c r="C99" i="1" s="1"/>
  <c r="D93" i="1" s="1"/>
  <c r="E104" i="1"/>
  <c r="D104" i="1"/>
  <c r="C104" i="1"/>
  <c r="G79" i="1"/>
  <c r="D98" i="1" l="1"/>
  <c r="D94" i="1"/>
  <c r="D97" i="1"/>
  <c r="D95" i="1"/>
  <c r="D96" i="1"/>
  <c r="D99" i="1" l="1"/>
</calcChain>
</file>

<file path=xl/sharedStrings.xml><?xml version="1.0" encoding="utf-8"?>
<sst xmlns="http://schemas.openxmlformats.org/spreadsheetml/2006/main" count="189" uniqueCount="126">
  <si>
    <t>RUBRO O CULTIVO</t>
  </si>
  <si>
    <t>TOMATE ENTUTORADO</t>
  </si>
  <si>
    <t>RENDIMIENTO (Kg/Há.)</t>
  </si>
  <si>
    <t>VARIEDAD</t>
  </si>
  <si>
    <t>Colono, Toqui, Margarita</t>
  </si>
  <si>
    <t>FECHA ESTIMADA PRECIO VENTA</t>
  </si>
  <si>
    <t>NIVEL TECNOLOGICO</t>
  </si>
  <si>
    <t>Alto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</si>
  <si>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</si>
  <si>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</si>
  <si>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</si>
  <si>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</si>
  <si>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</si>
  <si>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</si>
  <si>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</si>
  <si>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COMUNA/LOCALIDAD</t>
  </si>
  <si>
    <t>FECHA DE COSECHA</t>
  </si>
  <si>
    <t>FECHA PRECIO INSUMOS</t>
  </si>
  <si>
    <t>CONTINGENCIA</t>
  </si>
  <si>
    <t>Heladas, lluvia</t>
  </si>
  <si>
    <t>COSTOS DIRECTOS DE PRODUCCIÓN POR HECTÁREA (INCLUYE IVA)</t>
  </si>
  <si>
    <t>MANO DE OBRA</t>
  </si>
  <si>
    <t>Postadura</t>
  </si>
  <si>
    <t>JH</t>
  </si>
  <si>
    <t>Septiembre</t>
  </si>
  <si>
    <t>Alambrado</t>
  </si>
  <si>
    <t>Octubre - Noviembre</t>
  </si>
  <si>
    <t>Transplante</t>
  </si>
  <si>
    <t>Replante</t>
  </si>
  <si>
    <t>Riegos</t>
  </si>
  <si>
    <t>Septiembre - Febrero</t>
  </si>
  <si>
    <t xml:space="preserve">Aplicación de fertilizantes  </t>
  </si>
  <si>
    <t>Septiembre - Enero</t>
  </si>
  <si>
    <t>Aplicación de pesticidas</t>
  </si>
  <si>
    <t>Poda</t>
  </si>
  <si>
    <t>Labores de cosecha</t>
  </si>
  <si>
    <t>caja</t>
  </si>
  <si>
    <t>Diciembre - Enero</t>
  </si>
  <si>
    <t>Subtotal Jornadas Hombre</t>
  </si>
  <si>
    <t>JORNADAS ANIMAL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</si>
  <si>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</si>
  <si>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</si>
  <si>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</si>
  <si>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</si>
  <si>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</si>
  <si>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</si>
  <si>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Animal</t>
  </si>
  <si>
    <t>MAQUINARIA</t>
  </si>
  <si>
    <t>Aradura</t>
  </si>
  <si>
    <t>JM</t>
  </si>
  <si>
    <t>Agosto - Septiembre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</si>
  <si>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</si>
  <si>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</si>
  <si>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</si>
  <si>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</si>
  <si>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</si>
  <si>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</si>
  <si>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</si>
  <si>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</si>
  <si>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 (injertadas)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</si>
  <si>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</si>
  <si>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</si>
  <si>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</si>
  <si>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</si>
  <si>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</si>
  <si>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</si>
  <si>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</si>
  <si>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</si>
  <si>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FOLIARES</t>
  </si>
  <si>
    <t>Kendall</t>
  </si>
  <si>
    <t>lt</t>
  </si>
  <si>
    <t xml:space="preserve">Biotron </t>
  </si>
  <si>
    <t>FUNGICIDAS</t>
  </si>
  <si>
    <t>Previcur Energy 840 SL</t>
  </si>
  <si>
    <t>Bellis</t>
  </si>
  <si>
    <t>Ridomil Gold  MZ 68 WP</t>
  </si>
  <si>
    <t>HERBICIDAS</t>
  </si>
  <si>
    <t>Sencor 480</t>
  </si>
  <si>
    <t>INSECTICIDAS</t>
  </si>
  <si>
    <t>Verimark</t>
  </si>
  <si>
    <t>Troya</t>
  </si>
  <si>
    <t>Evisect</t>
  </si>
  <si>
    <t xml:space="preserve">Octubre- Diciembre </t>
  </si>
  <si>
    <t>Sunfire 240 SC</t>
  </si>
  <si>
    <t>Noviembre - Enero</t>
  </si>
  <si>
    <t>Success 48</t>
  </si>
  <si>
    <t>Subtotal Insumos</t>
  </si>
  <si>
    <t>OTROS</t>
  </si>
  <si>
    <t>Item</t>
  </si>
  <si>
    <t>Un</t>
  </si>
  <si>
    <t>Diciembre - Febrero</t>
  </si>
  <si>
    <t>Traslados</t>
  </si>
  <si>
    <t>Diciembre-Febrero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</si>
  <si>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</si>
  <si>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</si>
  <si>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</si>
  <si>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</si>
  <si>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</si>
  <si>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</si>
  <si>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</si>
  <si>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</si>
  <si>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</si>
  <si>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</si>
  <si>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</si>
  <si>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</si>
  <si>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</si>
  <si>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0,4x1,6 En concideración de plantas injertadas </t>
  </si>
  <si>
    <t xml:space="preserve">9. Esta recomendaciones es solo referencial </t>
  </si>
  <si>
    <t>Mano de obra</t>
  </si>
  <si>
    <t>Jornada Animal</t>
  </si>
  <si>
    <t>Maquinaria</t>
  </si>
  <si>
    <t>Otros</t>
  </si>
  <si>
    <t>Imprevistos</t>
  </si>
  <si>
    <t>COSTO TOTAL/hà.</t>
  </si>
  <si>
    <t>.</t>
  </si>
  <si>
    <t>ESCENARIOS COSTO UNITARIO  ($/kG)</t>
  </si>
  <si>
    <t>Rendimiento (kG/hà)</t>
  </si>
  <si>
    <t>Costo unitario ($/KG) (*)</t>
  </si>
  <si>
    <t>(*): Este valor representa el valor mìnimo de venta del producto</t>
  </si>
  <si>
    <t>Cajas plasticas</t>
  </si>
  <si>
    <t>8. Se debe considerar una merma de un 15% por producción no comercial.</t>
  </si>
  <si>
    <t>Enero - Febrero</t>
  </si>
  <si>
    <t>Mercado mayorista</t>
  </si>
  <si>
    <t>Diciembre Febrero</t>
  </si>
  <si>
    <t>3. Precio esperado por ventas corresponde a precio colocado en el domicilio del comprador (incluye Ingreso a Feria)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</si>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</sst>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4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6" fillId="0" borderId="0"/>
    <xf numFmtId="0" fontId="17" fillId="0" borderId="0"/>
    <xf numFmtId="164" fontId="13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7" xfId="0" applyFont="1" applyFill="1" applyBorder="1" applyAlignment="1"/>
    <xf numFmtId="49" fontId="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0" fontId="0" fillId="2" borderId="0" xfId="0" applyFont="1" applyFill="1" applyAlignment="1"/>
    <xf numFmtId="0" fontId="11" fillId="0" borderId="0" xfId="0" applyNumberFormat="1" applyFont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/>
    <xf numFmtId="49" fontId="9" fillId="2" borderId="19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9" fontId="10" fillId="2" borderId="21" xfId="0" applyNumberFormat="1" applyFont="1" applyFill="1" applyBorder="1" applyAlignment="1"/>
    <xf numFmtId="0" fontId="10" fillId="3" borderId="0" xfId="0" applyFont="1" applyFill="1" applyBorder="1" applyAlignment="1"/>
    <xf numFmtId="49" fontId="9" fillId="2" borderId="2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0" fillId="2" borderId="23" xfId="0" applyNumberFormat="1" applyFont="1" applyFill="1" applyBorder="1" applyAlignment="1"/>
    <xf numFmtId="167" fontId="9" fillId="2" borderId="6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9" fontId="9" fillId="4" borderId="24" xfId="0" applyNumberFormat="1" applyFont="1" applyFill="1" applyBorder="1" applyAlignment="1">
      <alignment vertical="center"/>
    </xf>
    <xf numFmtId="167" fontId="9" fillId="4" borderId="25" xfId="0" applyNumberFormat="1" applyFont="1" applyFill="1" applyBorder="1" applyAlignment="1">
      <alignment vertical="center"/>
    </xf>
    <xf numFmtId="9" fontId="9" fillId="4" borderId="2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0" borderId="0" xfId="0" applyNumberFormat="1" applyFont="1" applyAlignment="1"/>
    <xf numFmtId="0" fontId="8" fillId="5" borderId="27" xfId="0" applyFont="1" applyFill="1" applyBorder="1" applyAlignment="1">
      <alignment vertical="center"/>
    </xf>
    <xf numFmtId="49" fontId="14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49" fontId="9" fillId="4" borderId="19" xfId="0" applyNumberFormat="1" applyFont="1" applyFill="1" applyBorder="1" applyAlignment="1">
      <alignment vertical="center"/>
    </xf>
    <xf numFmtId="3" fontId="9" fillId="4" borderId="20" xfId="0" applyNumberFormat="1" applyFont="1" applyFill="1" applyBorder="1" applyAlignment="1">
      <alignment vertical="center"/>
    </xf>
    <xf numFmtId="3" fontId="9" fillId="4" borderId="21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vertical="center"/>
    </xf>
    <xf numFmtId="167" fontId="9" fillId="4" borderId="26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0" fillId="6" borderId="4" xfId="0" applyFill="1" applyBorder="1"/>
    <xf numFmtId="49" fontId="21" fillId="7" borderId="5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right"/>
    </xf>
    <xf numFmtId="0" fontId="2" fillId="6" borderId="7" xfId="0" applyFont="1" applyFill="1" applyBorder="1"/>
    <xf numFmtId="49" fontId="5" fillId="7" borderId="6" xfId="0" applyNumberFormat="1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168" fontId="22" fillId="0" borderId="29" xfId="4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2" fillId="6" borderId="5" xfId="0" applyNumberFormat="1" applyFont="1" applyFill="1" applyBorder="1" applyAlignment="1">
      <alignment vertical="center" wrapText="1"/>
    </xf>
    <xf numFmtId="49" fontId="2" fillId="6" borderId="6" xfId="0" applyNumberFormat="1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49" fontId="2" fillId="6" borderId="30" xfId="0" applyNumberFormat="1" applyFont="1" applyFill="1" applyBorder="1" applyAlignment="1">
      <alignment horizontal="left"/>
    </xf>
    <xf numFmtId="49" fontId="2" fillId="6" borderId="31" xfId="0" applyNumberFormat="1" applyFont="1" applyFill="1" applyBorder="1" applyAlignment="1">
      <alignment horizontal="left"/>
    </xf>
    <xf numFmtId="0" fontId="22" fillId="0" borderId="29" xfId="0" applyFont="1" applyFill="1" applyBorder="1" applyAlignment="1">
      <alignment horizontal="right" wrapText="1"/>
    </xf>
    <xf numFmtId="0" fontId="22" fillId="0" borderId="29" xfId="0" applyFont="1" applyFill="1" applyBorder="1" applyAlignment="1">
      <alignment horizontal="right"/>
    </xf>
    <xf numFmtId="17" fontId="22" fillId="0" borderId="29" xfId="0" applyNumberFormat="1" applyFont="1" applyFill="1" applyBorder="1" applyAlignment="1">
      <alignment horizontal="right" wrapText="1"/>
    </xf>
    <xf numFmtId="49" fontId="2" fillId="6" borderId="6" xfId="0" applyNumberFormat="1" applyFont="1" applyFill="1" applyBorder="1"/>
    <xf numFmtId="0" fontId="2" fillId="6" borderId="6" xfId="0" applyFont="1" applyFill="1" applyBorder="1"/>
    <xf numFmtId="0" fontId="0" fillId="6" borderId="1" xfId="0" applyFont="1" applyFill="1" applyBorder="1" applyAlignment="1"/>
    <xf numFmtId="0" fontId="3" fillId="6" borderId="8" xfId="0" applyFont="1" applyFill="1" applyBorder="1" applyAlignment="1">
      <alignment wrapText="1"/>
    </xf>
    <xf numFmtId="14" fontId="3" fillId="6" borderId="9" xfId="0" applyNumberFormat="1" applyFont="1" applyFill="1" applyBorder="1" applyAlignment="1"/>
    <xf numFmtId="0" fontId="3" fillId="6" borderId="3" xfId="0" applyFont="1" applyFill="1" applyBorder="1" applyAlignment="1"/>
    <xf numFmtId="0" fontId="3" fillId="6" borderId="9" xfId="0" applyFont="1" applyFill="1" applyBorder="1" applyAlignment="1"/>
    <xf numFmtId="0" fontId="3" fillId="6" borderId="9" xfId="0" applyFont="1" applyFill="1" applyBorder="1" applyAlignment="1">
      <alignment horizontal="right" wrapText="1"/>
    </xf>
    <xf numFmtId="0" fontId="0" fillId="6" borderId="10" xfId="0" applyFont="1" applyFill="1" applyBorder="1" applyAlignment="1"/>
    <xf numFmtId="49" fontId="4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6" borderId="11" xfId="0" applyFont="1" applyFill="1" applyBorder="1" applyAlignment="1"/>
    <xf numFmtId="0" fontId="3" fillId="6" borderId="12" xfId="0" applyFont="1" applyFill="1" applyBorder="1" applyAlignment="1">
      <alignment horizontal="left"/>
    </xf>
    <xf numFmtId="0" fontId="3" fillId="6" borderId="12" xfId="0" applyFont="1" applyFill="1" applyBorder="1" applyAlignment="1"/>
    <xf numFmtId="0" fontId="3" fillId="6" borderId="12" xfId="0" applyFont="1" applyFill="1" applyBorder="1" applyAlignment="1">
      <alignment horizontal="right"/>
    </xf>
    <xf numFmtId="0" fontId="0" fillId="6" borderId="4" xfId="0" applyFont="1" applyFill="1" applyBorder="1" applyAlignment="1"/>
    <xf numFmtId="49" fontId="21" fillId="9" borderId="13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49" fontId="21" fillId="7" borderId="13" xfId="0" applyNumberFormat="1" applyFont="1" applyFill="1" applyBorder="1" applyAlignment="1">
      <alignment horizontal="center" vertical="center"/>
    </xf>
    <xf numFmtId="49" fontId="21" fillId="7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horizontal="right" vertical="center"/>
    </xf>
    <xf numFmtId="49" fontId="7" fillId="7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3" fontId="7" fillId="7" borderId="13" xfId="0" applyNumberFormat="1" applyFont="1" applyFill="1" applyBorder="1" applyAlignment="1">
      <alignment vertical="center"/>
    </xf>
    <xf numFmtId="0" fontId="3" fillId="6" borderId="15" xfId="0" applyFont="1" applyFill="1" applyBorder="1" applyAlignment="1"/>
    <xf numFmtId="0" fontId="3" fillId="6" borderId="16" xfId="0" applyFont="1" applyFill="1" applyBorder="1" applyAlignment="1"/>
    <xf numFmtId="3" fontId="3" fillId="6" borderId="16" xfId="0" applyNumberFormat="1" applyFont="1" applyFill="1" applyBorder="1" applyAlignment="1"/>
    <xf numFmtId="0" fontId="0" fillId="0" borderId="0" xfId="0" applyNumberFormat="1" applyFont="1" applyBorder="1" applyAlignment="1"/>
    <xf numFmtId="0" fontId="0" fillId="6" borderId="17" xfId="0" applyFont="1" applyFill="1" applyBorder="1" applyAlignment="1"/>
    <xf numFmtId="49" fontId="5" fillId="7" borderId="32" xfId="0" applyNumberFormat="1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3" fontId="5" fillId="7" borderId="32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vertical="center" wrapText="1"/>
    </xf>
    <xf numFmtId="0" fontId="3" fillId="6" borderId="18" xfId="0" applyFont="1" applyFill="1" applyBorder="1" applyAlignment="1"/>
    <xf numFmtId="3" fontId="3" fillId="6" borderId="18" xfId="0" applyNumberFormat="1" applyFont="1" applyFill="1" applyBorder="1" applyAlignment="1"/>
    <xf numFmtId="49" fontId="1" fillId="9" borderId="33" xfId="0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166" fontId="1" fillId="9" borderId="35" xfId="0" applyNumberFormat="1" applyFont="1" applyFill="1" applyBorder="1" applyAlignment="1">
      <alignment vertical="center"/>
    </xf>
    <xf numFmtId="49" fontId="1" fillId="7" borderId="36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66" fontId="1" fillId="7" borderId="37" xfId="0" applyNumberFormat="1" applyFont="1" applyFill="1" applyBorder="1" applyAlignment="1">
      <alignment vertical="center"/>
    </xf>
    <xf numFmtId="49" fontId="1" fillId="9" borderId="36" xfId="0" applyNumberFormat="1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166" fontId="1" fillId="9" borderId="37" xfId="0" applyNumberFormat="1" applyFont="1" applyFill="1" applyBorder="1" applyAlignment="1">
      <alignment vertical="center"/>
    </xf>
    <xf numFmtId="49" fontId="1" fillId="9" borderId="38" xfId="0" applyNumberFormat="1" applyFont="1" applyFill="1" applyBorder="1" applyAlignment="1">
      <alignment vertical="center"/>
    </xf>
    <xf numFmtId="0" fontId="8" fillId="9" borderId="39" xfId="0" applyFont="1" applyFill="1" applyBorder="1" applyAlignment="1">
      <alignment vertical="center"/>
    </xf>
    <xf numFmtId="166" fontId="1" fillId="10" borderId="40" xfId="0" applyNumberFormat="1" applyFont="1" applyFill="1" applyBorder="1" applyAlignment="1">
      <alignment vertical="center"/>
    </xf>
    <xf numFmtId="49" fontId="6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45" xfId="0" applyFont="1" applyFill="1" applyBorder="1" applyAlignment="1"/>
    <xf numFmtId="0" fontId="2" fillId="0" borderId="44" xfId="0" applyNumberFormat="1" applyFont="1" applyBorder="1" applyAlignment="1"/>
    <xf numFmtId="0" fontId="2" fillId="0" borderId="46" xfId="0" applyNumberFormat="1" applyFont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</cellXfs>
  <cellStyles count="5">
    <cellStyle name="Millares" xfId="4" builtinId="3"/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20" zoomScaleNormal="120" workbookViewId="0">
      <selection activeCell="D9" sqref="D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8.5703125" style="1" bestFit="1" customWidth="1"/>
    <col min="9" max="233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3"/>
      <c r="C7" s="4"/>
      <c r="D7" s="2"/>
      <c r="E7" s="4"/>
      <c r="F7" s="4"/>
      <c r="G7" s="4"/>
    </row>
    <row r="8" spans="1:255" s="50" customFormat="1" ht="12" customHeight="1">
      <c r="A8" s="42"/>
      <c r="B8" s="43" t="s">
        <v>0</v>
      </c>
      <c r="C8" s="44" t="s">
        <v>1</v>
      </c>
      <c r="D8" s="45"/>
      <c r="E8" s="46" t="s">
        <v>2</v>
      </c>
      <c r="F8" s="47"/>
      <c r="G8" s="48">
        <v>130000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s="50" customFormat="1" ht="25.5" customHeight="1">
      <c r="A9" s="42"/>
      <c r="B9" s="51" t="s">
        <v>3</v>
      </c>
      <c r="C9" s="48" t="s">
        <v>4</v>
      </c>
      <c r="D9" s="45"/>
      <c r="E9" s="52" t="s">
        <v>5</v>
      </c>
      <c r="F9" s="53"/>
      <c r="G9" s="48" t="s">
        <v>121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50" customFormat="1" ht="18" customHeight="1">
      <c r="A10" s="42"/>
      <c r="B10" s="51" t="s">
        <v>6</v>
      </c>
      <c r="C10" s="48" t="s">
        <v>7</v>
      </c>
      <c r="D10" s="45"/>
      <c r="E10" s="52" t="s">
        <v>8</v>
      </c>
      <c r="F10" s="53"/>
      <c r="G10" s="48">
        <v>320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5" s="50" customFormat="1" ht="11.25" customHeight="1">
      <c r="A11" s="42"/>
      <c r="B11" s="51" t="s">
        <v>9</v>
      </c>
      <c r="C11" s="48" t="s">
        <v>10</v>
      </c>
      <c r="D11" s="45"/>
      <c r="E11" s="54" t="s">
        <v>11</v>
      </c>
      <c r="F11" s="55"/>
      <c r="G11" s="48">
        <f>G8*G10</f>
        <v>41600000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50" customFormat="1" ht="11.25" customHeight="1">
      <c r="A12" s="42"/>
      <c r="B12" s="51" t="s">
        <v>12</v>
      </c>
      <c r="C12" s="56" t="s">
        <v>13</v>
      </c>
      <c r="D12" s="45"/>
      <c r="E12" s="52" t="s">
        <v>14</v>
      </c>
      <c r="F12" s="53"/>
      <c r="G12" s="48" t="s">
        <v>122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5" s="50" customFormat="1" ht="15">
      <c r="A13" s="42"/>
      <c r="B13" s="51" t="s">
        <v>15</v>
      </c>
      <c r="C13" s="57" t="s">
        <v>13</v>
      </c>
      <c r="D13" s="45"/>
      <c r="E13" s="52" t="s">
        <v>16</v>
      </c>
      <c r="F13" s="53"/>
      <c r="G13" s="48" t="s">
        <v>123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50" customFormat="1" ht="25.5" customHeight="1">
      <c r="A14" s="42"/>
      <c r="B14" s="51" t="s">
        <v>17</v>
      </c>
      <c r="C14" s="58">
        <v>44927</v>
      </c>
      <c r="D14" s="45"/>
      <c r="E14" s="59" t="s">
        <v>18</v>
      </c>
      <c r="F14" s="60"/>
      <c r="G14" s="48" t="s">
        <v>19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</row>
    <row r="15" spans="1:255" ht="12" customHeight="1">
      <c r="A15" s="61"/>
      <c r="B15" s="62"/>
      <c r="C15" s="63"/>
      <c r="D15" s="64"/>
      <c r="E15" s="65"/>
      <c r="F15" s="65"/>
      <c r="G15" s="66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55" ht="12" customHeight="1">
      <c r="A16" s="67"/>
      <c r="B16" s="68" t="s">
        <v>20</v>
      </c>
      <c r="C16" s="69"/>
      <c r="D16" s="69"/>
      <c r="E16" s="69"/>
      <c r="F16" s="69"/>
      <c r="G16" s="69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255" ht="12" customHeight="1">
      <c r="A17" s="61"/>
      <c r="B17" s="70"/>
      <c r="C17" s="71"/>
      <c r="D17" s="71"/>
      <c r="E17" s="71"/>
      <c r="F17" s="72"/>
      <c r="G17" s="73"/>
      <c r="HN17"/>
      <c r="HO17"/>
      <c r="HP17"/>
      <c r="HQ17"/>
      <c r="HR17"/>
      <c r="HS17"/>
      <c r="HT17"/>
      <c r="HU17"/>
      <c r="HV17"/>
      <c r="HW17"/>
      <c r="HX17"/>
      <c r="HY17"/>
    </row>
    <row r="18" spans="1:255" ht="12" customHeight="1">
      <c r="A18" s="74"/>
      <c r="B18" s="75" t="s">
        <v>21</v>
      </c>
      <c r="C18" s="76"/>
      <c r="D18" s="77"/>
      <c r="E18" s="77"/>
      <c r="F18" s="78"/>
      <c r="G18" s="79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>
      <c r="A19" s="74"/>
      <c r="B19" s="80" t="s">
        <v>40</v>
      </c>
      <c r="C19" s="81" t="s">
        <v>41</v>
      </c>
      <c r="D19" s="81" t="s">
        <v>42</v>
      </c>
      <c r="E19" s="80" t="s">
        <v>43</v>
      </c>
      <c r="F19" s="81" t="s">
        <v>44</v>
      </c>
      <c r="G19" s="80" t="s">
        <v>45</v>
      </c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50" customFormat="1" ht="12" customHeight="1">
      <c r="A20" s="42"/>
      <c r="B20" s="82" t="s">
        <v>22</v>
      </c>
      <c r="C20" s="83" t="s">
        <v>23</v>
      </c>
      <c r="D20" s="83">
        <v>25</v>
      </c>
      <c r="E20" s="83" t="s">
        <v>24</v>
      </c>
      <c r="F20" s="84">
        <v>25000</v>
      </c>
      <c r="G20" s="85">
        <f t="shared" ref="G20:G28" si="0">D20*F20</f>
        <v>625000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s="50" customFormat="1" ht="12" customHeight="1">
      <c r="A21" s="42"/>
      <c r="B21" s="82" t="s">
        <v>25</v>
      </c>
      <c r="C21" s="83" t="s">
        <v>23</v>
      </c>
      <c r="D21" s="83">
        <v>15</v>
      </c>
      <c r="E21" s="83" t="s">
        <v>26</v>
      </c>
      <c r="F21" s="84">
        <v>25000</v>
      </c>
      <c r="G21" s="85">
        <f t="shared" si="0"/>
        <v>375000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50" customFormat="1" ht="12" customHeight="1">
      <c r="A22" s="42"/>
      <c r="B22" s="82" t="s">
        <v>27</v>
      </c>
      <c r="C22" s="83" t="s">
        <v>23</v>
      </c>
      <c r="D22" s="83">
        <v>13</v>
      </c>
      <c r="E22" s="83" t="s">
        <v>24</v>
      </c>
      <c r="F22" s="84">
        <v>25000</v>
      </c>
      <c r="G22" s="85">
        <f t="shared" si="0"/>
        <v>325000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255" s="50" customFormat="1" ht="12" customHeight="1">
      <c r="A23" s="42"/>
      <c r="B23" s="82" t="s">
        <v>28</v>
      </c>
      <c r="C23" s="83" t="s">
        <v>23</v>
      </c>
      <c r="D23" s="83">
        <v>1</v>
      </c>
      <c r="E23" s="83" t="s">
        <v>24</v>
      </c>
      <c r="F23" s="84">
        <v>25000</v>
      </c>
      <c r="G23" s="85">
        <f t="shared" si="0"/>
        <v>25000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s="50" customFormat="1" ht="12" customHeight="1">
      <c r="A24" s="42"/>
      <c r="B24" s="82" t="s">
        <v>29</v>
      </c>
      <c r="C24" s="83" t="s">
        <v>23</v>
      </c>
      <c r="D24" s="83">
        <v>14</v>
      </c>
      <c r="E24" s="83" t="s">
        <v>30</v>
      </c>
      <c r="F24" s="84">
        <v>25000</v>
      </c>
      <c r="G24" s="85">
        <f t="shared" si="0"/>
        <v>350000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</row>
    <row r="25" spans="1:255" s="50" customFormat="1" ht="12" customHeight="1">
      <c r="A25" s="42"/>
      <c r="B25" s="82" t="s">
        <v>31</v>
      </c>
      <c r="C25" s="83" t="s">
        <v>23</v>
      </c>
      <c r="D25" s="83">
        <v>5</v>
      </c>
      <c r="E25" s="83" t="s">
        <v>32</v>
      </c>
      <c r="F25" s="84">
        <v>25000</v>
      </c>
      <c r="G25" s="85">
        <f t="shared" si="0"/>
        <v>125000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s="50" customFormat="1" ht="12" customHeight="1">
      <c r="A26" s="42"/>
      <c r="B26" s="82" t="s">
        <v>33</v>
      </c>
      <c r="C26" s="83" t="s">
        <v>23</v>
      </c>
      <c r="D26" s="83">
        <v>10</v>
      </c>
      <c r="E26" s="83" t="s">
        <v>30</v>
      </c>
      <c r="F26" s="84">
        <v>25000</v>
      </c>
      <c r="G26" s="85">
        <f t="shared" si="0"/>
        <v>250000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</row>
    <row r="27" spans="1:255" s="50" customFormat="1" ht="12" customHeight="1">
      <c r="A27" s="42"/>
      <c r="B27" s="82" t="s">
        <v>34</v>
      </c>
      <c r="C27" s="83" t="s">
        <v>23</v>
      </c>
      <c r="D27" s="83">
        <v>40</v>
      </c>
      <c r="E27" s="83" t="s">
        <v>26</v>
      </c>
      <c r="F27" s="84">
        <v>25000</v>
      </c>
      <c r="G27" s="85">
        <f t="shared" si="0"/>
        <v>1000000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s="50" customFormat="1" ht="12" customHeight="1">
      <c r="A28" s="42"/>
      <c r="B28" s="82" t="s">
        <v>35</v>
      </c>
      <c r="C28" s="83" t="s">
        <v>36</v>
      </c>
      <c r="D28" s="83">
        <v>6380</v>
      </c>
      <c r="E28" s="83" t="s">
        <v>37</v>
      </c>
      <c r="F28" s="84">
        <v>800</v>
      </c>
      <c r="G28" s="85">
        <f t="shared" si="0"/>
        <v>5104000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255" ht="11.25" customHeight="1">
      <c r="B29" s="86" t="s">
        <v>38</v>
      </c>
      <c r="C29" s="87"/>
      <c r="D29" s="87"/>
      <c r="E29" s="87"/>
      <c r="F29" s="88"/>
      <c r="G29" s="89">
        <f>SUM(G20:G28)</f>
        <v>8179000</v>
      </c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.75" customHeight="1">
      <c r="A30" s="74"/>
      <c r="B30" s="90"/>
      <c r="C30" s="91"/>
      <c r="D30" s="91"/>
      <c r="E30" s="91"/>
      <c r="F30" s="92"/>
      <c r="G30" s="92"/>
      <c r="K30" s="93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" customHeight="1">
      <c r="A31" s="74"/>
      <c r="B31" s="75" t="s">
        <v>39</v>
      </c>
      <c r="C31" s="76"/>
      <c r="D31" s="77"/>
      <c r="E31" s="77"/>
      <c r="F31" s="78"/>
      <c r="G31" s="79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4" customHeight="1">
      <c r="A32" s="74"/>
      <c r="B32" s="80" t="s">
        <v>40</v>
      </c>
      <c r="C32" s="81" t="s">
        <v>41</v>
      </c>
      <c r="D32" s="81" t="s">
        <v>42</v>
      </c>
      <c r="E32" s="80" t="s">
        <v>43</v>
      </c>
      <c r="F32" s="81" t="s">
        <v>44</v>
      </c>
      <c r="G32" s="80" t="s">
        <v>45</v>
      </c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50" customFormat="1" ht="12" customHeight="1">
      <c r="A33" s="42"/>
      <c r="B33" s="82"/>
      <c r="C33" s="83"/>
      <c r="D33" s="83"/>
      <c r="E33" s="83"/>
      <c r="F33" s="84"/>
      <c r="G33" s="8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ht="11.25" customHeight="1">
      <c r="B34" s="86" t="s">
        <v>46</v>
      </c>
      <c r="C34" s="87"/>
      <c r="D34" s="87"/>
      <c r="E34" s="87"/>
      <c r="F34" s="88"/>
      <c r="G34" s="89">
        <f>SUM(G33)</f>
        <v>0</v>
      </c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.75" customHeight="1">
      <c r="A35" s="74"/>
      <c r="B35" s="90"/>
      <c r="C35" s="91"/>
      <c r="D35" s="91"/>
      <c r="E35" s="91"/>
      <c r="F35" s="92"/>
      <c r="G35" s="92"/>
      <c r="K35" s="93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2" customHeight="1">
      <c r="A36" s="74"/>
      <c r="B36" s="75" t="s">
        <v>47</v>
      </c>
      <c r="C36" s="76"/>
      <c r="D36" s="77"/>
      <c r="E36" s="77"/>
      <c r="F36" s="78"/>
      <c r="G36" s="79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4" customHeight="1">
      <c r="A37" s="74"/>
      <c r="B37" s="80" t="s">
        <v>40</v>
      </c>
      <c r="C37" s="81" t="s">
        <v>41</v>
      </c>
      <c r="D37" s="81" t="s">
        <v>42</v>
      </c>
      <c r="E37" s="80" t="s">
        <v>43</v>
      </c>
      <c r="F37" s="81" t="s">
        <v>44</v>
      </c>
      <c r="G37" s="80" t="s">
        <v>45</v>
      </c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50" customFormat="1" ht="12" customHeight="1">
      <c r="A38" s="42"/>
      <c r="B38" s="82" t="s">
        <v>48</v>
      </c>
      <c r="C38" s="83" t="s">
        <v>49</v>
      </c>
      <c r="D38" s="83">
        <v>0.4</v>
      </c>
      <c r="E38" s="83" t="s">
        <v>50</v>
      </c>
      <c r="F38" s="84">
        <v>237500</v>
      </c>
      <c r="G38" s="85">
        <f>+D38*F38</f>
        <v>95000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2" customHeight="1">
      <c r="A39" s="42"/>
      <c r="B39" s="82" t="s">
        <v>51</v>
      </c>
      <c r="C39" s="83" t="s">
        <v>49</v>
      </c>
      <c r="D39" s="83">
        <v>0.4</v>
      </c>
      <c r="E39" s="83" t="s">
        <v>24</v>
      </c>
      <c r="F39" s="84">
        <v>150000</v>
      </c>
      <c r="G39" s="85">
        <f>+D39*F39</f>
        <v>60000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2" customHeight="1">
      <c r="A40" s="42"/>
      <c r="B40" s="82" t="s">
        <v>52</v>
      </c>
      <c r="C40" s="83" t="s">
        <v>49</v>
      </c>
      <c r="D40" s="83">
        <v>0.2</v>
      </c>
      <c r="E40" s="83" t="s">
        <v>24</v>
      </c>
      <c r="F40" s="84">
        <v>180000</v>
      </c>
      <c r="G40" s="85">
        <f>+D40*F40</f>
        <v>36000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ht="12" customHeight="1">
      <c r="A41" s="94"/>
      <c r="B41" s="95" t="s">
        <v>53</v>
      </c>
      <c r="C41" s="96"/>
      <c r="D41" s="96"/>
      <c r="E41" s="96"/>
      <c r="F41" s="97"/>
      <c r="G41" s="98">
        <f>SUM(G38:G40)</f>
        <v>191000</v>
      </c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" customHeight="1">
      <c r="A42" s="94"/>
      <c r="B42" s="90"/>
      <c r="C42" s="91"/>
      <c r="D42" s="91"/>
      <c r="E42" s="91"/>
      <c r="F42" s="92"/>
      <c r="G42" s="92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>
      <c r="A43" s="74"/>
      <c r="B43" s="75" t="s">
        <v>54</v>
      </c>
      <c r="C43" s="76"/>
      <c r="D43" s="77"/>
      <c r="E43" s="77"/>
      <c r="F43" s="78"/>
      <c r="G43" s="79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24" customHeight="1">
      <c r="A44" s="74"/>
      <c r="B44" s="80" t="s">
        <v>55</v>
      </c>
      <c r="C44" s="81" t="s">
        <v>56</v>
      </c>
      <c r="D44" s="81" t="s">
        <v>57</v>
      </c>
      <c r="E44" s="80" t="s">
        <v>43</v>
      </c>
      <c r="F44" s="81" t="s">
        <v>44</v>
      </c>
      <c r="G44" s="80" t="s">
        <v>45</v>
      </c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50" customFormat="1" ht="12" customHeight="1">
      <c r="A45" s="42"/>
      <c r="B45" s="99" t="s">
        <v>58</v>
      </c>
      <c r="C45" s="83"/>
      <c r="D45" s="83"/>
      <c r="E45" s="83"/>
      <c r="F45" s="84"/>
      <c r="G45" s="85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s="50" customFormat="1" ht="12" customHeight="1">
      <c r="A46" s="42"/>
      <c r="B46" s="82" t="s">
        <v>59</v>
      </c>
      <c r="C46" s="83" t="s">
        <v>60</v>
      </c>
      <c r="D46" s="83">
        <v>8000</v>
      </c>
      <c r="E46" s="83" t="s">
        <v>24</v>
      </c>
      <c r="F46" s="84">
        <v>770</v>
      </c>
      <c r="G46" s="85">
        <f>F46*D46</f>
        <v>6160000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</row>
    <row r="47" spans="1:255" s="50" customFormat="1" ht="12" customHeight="1">
      <c r="A47" s="42"/>
      <c r="B47" s="99" t="s">
        <v>61</v>
      </c>
      <c r="C47" s="83"/>
      <c r="D47" s="83"/>
      <c r="E47" s="83"/>
      <c r="F47" s="84"/>
      <c r="G47" s="85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s="50" customFormat="1" ht="12" customHeight="1">
      <c r="A48" s="42"/>
      <c r="B48" s="82" t="s">
        <v>62</v>
      </c>
      <c r="C48" s="83" t="s">
        <v>63</v>
      </c>
      <c r="D48" s="83">
        <v>500</v>
      </c>
      <c r="E48" s="83" t="s">
        <v>24</v>
      </c>
      <c r="F48" s="84">
        <v>1000</v>
      </c>
      <c r="G48" s="85">
        <f>F48*D48</f>
        <v>500000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</row>
    <row r="49" spans="1:255" s="50" customFormat="1" ht="12" customHeight="1">
      <c r="A49" s="42"/>
      <c r="B49" s="82" t="s">
        <v>64</v>
      </c>
      <c r="C49" s="83" t="s">
        <v>63</v>
      </c>
      <c r="D49" s="83">
        <v>1000</v>
      </c>
      <c r="E49" s="83" t="s">
        <v>65</v>
      </c>
      <c r="F49" s="84">
        <v>1920</v>
      </c>
      <c r="G49" s="85">
        <f>F49*D49</f>
        <v>1920000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s="50" customFormat="1" ht="12" customHeight="1">
      <c r="A50" s="42"/>
      <c r="B50" s="82" t="s">
        <v>66</v>
      </c>
      <c r="C50" s="83" t="s">
        <v>63</v>
      </c>
      <c r="D50" s="83">
        <v>900</v>
      </c>
      <c r="E50" s="83" t="s">
        <v>67</v>
      </c>
      <c r="F50" s="84">
        <v>1160</v>
      </c>
      <c r="G50" s="85">
        <f>F50*D50</f>
        <v>1044000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</row>
    <row r="51" spans="1:255" s="50" customFormat="1" ht="12" customHeight="1">
      <c r="A51" s="42"/>
      <c r="B51" s="99" t="s">
        <v>68</v>
      </c>
      <c r="C51" s="83"/>
      <c r="D51" s="83"/>
      <c r="E51" s="83"/>
      <c r="F51" s="84"/>
      <c r="G51" s="85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s="50" customFormat="1" ht="12" customHeight="1">
      <c r="A52" s="42"/>
      <c r="B52" s="82" t="s">
        <v>69</v>
      </c>
      <c r="C52" s="83" t="s">
        <v>70</v>
      </c>
      <c r="D52" s="83">
        <v>3</v>
      </c>
      <c r="E52" s="83" t="s">
        <v>32</v>
      </c>
      <c r="F52" s="84">
        <v>22000</v>
      </c>
      <c r="G52" s="85">
        <f>F52*D52</f>
        <v>66000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</row>
    <row r="53" spans="1:255" s="50" customFormat="1" ht="12" customHeight="1">
      <c r="A53" s="42"/>
      <c r="B53" s="82" t="s">
        <v>71</v>
      </c>
      <c r="C53" s="83" t="s">
        <v>70</v>
      </c>
      <c r="D53" s="83">
        <v>3</v>
      </c>
      <c r="E53" s="83" t="s">
        <v>32</v>
      </c>
      <c r="F53" s="84">
        <v>11040</v>
      </c>
      <c r="G53" s="85">
        <f>F53*D53</f>
        <v>33120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</row>
    <row r="54" spans="1:255" s="50" customFormat="1" ht="12" customHeight="1">
      <c r="A54" s="42"/>
      <c r="B54" s="99" t="s">
        <v>72</v>
      </c>
      <c r="C54" s="83"/>
      <c r="D54" s="83"/>
      <c r="E54" s="83"/>
      <c r="F54" s="84"/>
      <c r="G54" s="85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</row>
    <row r="55" spans="1:255" s="50" customFormat="1" ht="12" customHeight="1">
      <c r="A55" s="42"/>
      <c r="B55" s="82" t="s">
        <v>73</v>
      </c>
      <c r="C55" s="83" t="s">
        <v>70</v>
      </c>
      <c r="D55" s="83">
        <v>1</v>
      </c>
      <c r="E55" s="83" t="s">
        <v>24</v>
      </c>
      <c r="F55" s="84">
        <v>82650</v>
      </c>
      <c r="G55" s="85">
        <f>F55*D55</f>
        <v>82650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</row>
    <row r="56" spans="1:255" s="50" customFormat="1" ht="12" customHeight="1">
      <c r="A56" s="42"/>
      <c r="B56" s="82" t="s">
        <v>74</v>
      </c>
      <c r="C56" s="83" t="s">
        <v>70</v>
      </c>
      <c r="D56" s="83">
        <v>1</v>
      </c>
      <c r="E56" s="83" t="s">
        <v>65</v>
      </c>
      <c r="F56" s="84">
        <v>155000</v>
      </c>
      <c r="G56" s="85">
        <f>F56*D56</f>
        <v>155000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</row>
    <row r="57" spans="1:255" s="50" customFormat="1" ht="12" customHeight="1">
      <c r="A57" s="42"/>
      <c r="B57" s="82" t="s">
        <v>75</v>
      </c>
      <c r="C57" s="83" t="s">
        <v>63</v>
      </c>
      <c r="D57" s="83">
        <v>2.5</v>
      </c>
      <c r="E57" s="83" t="s">
        <v>32</v>
      </c>
      <c r="F57" s="84">
        <v>63360</v>
      </c>
      <c r="G57" s="85">
        <f>F57*D57</f>
        <v>158400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  <row r="58" spans="1:255" s="50" customFormat="1" ht="12" customHeight="1">
      <c r="A58" s="42"/>
      <c r="B58" s="99" t="s">
        <v>76</v>
      </c>
      <c r="C58" s="83"/>
      <c r="D58" s="83"/>
      <c r="E58" s="83"/>
      <c r="F58" s="84"/>
      <c r="G58" s="85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</row>
    <row r="59" spans="1:255" s="50" customFormat="1" ht="12" customHeight="1">
      <c r="A59" s="42"/>
      <c r="B59" s="82" t="s">
        <v>77</v>
      </c>
      <c r="C59" s="83" t="s">
        <v>70</v>
      </c>
      <c r="D59" s="83">
        <v>0.8</v>
      </c>
      <c r="E59" s="83" t="s">
        <v>24</v>
      </c>
      <c r="F59" s="84">
        <v>55000</v>
      </c>
      <c r="G59" s="85">
        <f>F59*D59</f>
        <v>44000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s="50" customFormat="1" ht="12" customHeight="1">
      <c r="A60" s="42"/>
      <c r="B60" s="99" t="s">
        <v>78</v>
      </c>
      <c r="C60" s="83"/>
      <c r="D60" s="83"/>
      <c r="E60" s="83"/>
      <c r="F60" s="84"/>
      <c r="G60" s="85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</row>
    <row r="61" spans="1:255" s="50" customFormat="1" ht="12" customHeight="1">
      <c r="A61" s="42"/>
      <c r="B61" s="82" t="s">
        <v>79</v>
      </c>
      <c r="C61" s="83" t="s">
        <v>70</v>
      </c>
      <c r="D61" s="83">
        <v>0.5</v>
      </c>
      <c r="E61" s="83" t="s">
        <v>24</v>
      </c>
      <c r="F61" s="84">
        <v>380000</v>
      </c>
      <c r="G61" s="85">
        <f>F61*D61</f>
        <v>190000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55" s="50" customFormat="1" ht="12" customHeight="1">
      <c r="A62" s="42"/>
      <c r="B62" s="82" t="s">
        <v>80</v>
      </c>
      <c r="C62" s="83" t="s">
        <v>70</v>
      </c>
      <c r="D62" s="83">
        <v>3</v>
      </c>
      <c r="E62" s="83" t="s">
        <v>24</v>
      </c>
      <c r="F62" s="84">
        <v>19830</v>
      </c>
      <c r="G62" s="85">
        <f>F62*D62</f>
        <v>59490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</row>
    <row r="63" spans="1:255" s="50" customFormat="1" ht="12" customHeight="1">
      <c r="A63" s="42"/>
      <c r="B63" s="82" t="s">
        <v>81</v>
      </c>
      <c r="C63" s="83" t="s">
        <v>63</v>
      </c>
      <c r="D63" s="83">
        <v>0.5</v>
      </c>
      <c r="E63" s="83" t="s">
        <v>82</v>
      </c>
      <c r="F63" s="84">
        <v>150000</v>
      </c>
      <c r="G63" s="85">
        <f>F63*D63</f>
        <v>75000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</row>
    <row r="64" spans="1:255" s="50" customFormat="1" ht="12" customHeight="1">
      <c r="A64" s="42"/>
      <c r="B64" s="82" t="s">
        <v>83</v>
      </c>
      <c r="C64" s="83" t="s">
        <v>70</v>
      </c>
      <c r="D64" s="83">
        <v>0.5</v>
      </c>
      <c r="E64" s="83" t="s">
        <v>84</v>
      </c>
      <c r="F64" s="84">
        <v>280000</v>
      </c>
      <c r="G64" s="85">
        <f>F64*D64</f>
        <v>140000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</row>
    <row r="65" spans="1:255" s="50" customFormat="1" ht="12" customHeight="1">
      <c r="A65" s="42"/>
      <c r="B65" s="82" t="s">
        <v>85</v>
      </c>
      <c r="C65" s="83" t="s">
        <v>70</v>
      </c>
      <c r="D65" s="83">
        <v>0.5</v>
      </c>
      <c r="E65" s="83" t="s">
        <v>67</v>
      </c>
      <c r="F65" s="84">
        <v>450000</v>
      </c>
      <c r="G65" s="85">
        <f>F65*D65</f>
        <v>225000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  <row r="66" spans="1:255" ht="11.25" customHeight="1">
      <c r="B66" s="86" t="s">
        <v>86</v>
      </c>
      <c r="C66" s="87"/>
      <c r="D66" s="87"/>
      <c r="E66" s="87"/>
      <c r="F66" s="88"/>
      <c r="G66" s="89">
        <f>SUM(G45:G65)</f>
        <v>10852660</v>
      </c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1.25" customHeight="1">
      <c r="B67" s="90"/>
      <c r="C67" s="91"/>
      <c r="D67" s="91"/>
      <c r="E67" s="100"/>
      <c r="F67" s="92"/>
      <c r="G67" s="92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2" customHeight="1">
      <c r="A68" s="74"/>
      <c r="B68" s="75" t="s">
        <v>87</v>
      </c>
      <c r="C68" s="76"/>
      <c r="D68" s="77"/>
      <c r="E68" s="77"/>
      <c r="F68" s="78"/>
      <c r="G68" s="79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24" customHeight="1">
      <c r="A69" s="74"/>
      <c r="B69" s="80" t="s">
        <v>88</v>
      </c>
      <c r="C69" s="81" t="s">
        <v>56</v>
      </c>
      <c r="D69" s="81" t="s">
        <v>57</v>
      </c>
      <c r="E69" s="80" t="s">
        <v>43</v>
      </c>
      <c r="F69" s="81" t="s">
        <v>44</v>
      </c>
      <c r="G69" s="80" t="s">
        <v>45</v>
      </c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50" customFormat="1" ht="15">
      <c r="A70" s="42"/>
      <c r="B70" s="101" t="s">
        <v>119</v>
      </c>
      <c r="C70" s="83" t="s">
        <v>89</v>
      </c>
      <c r="D70" s="83">
        <v>3500</v>
      </c>
      <c r="E70" s="83" t="s">
        <v>90</v>
      </c>
      <c r="F70" s="84">
        <v>2000</v>
      </c>
      <c r="G70" s="85">
        <f>F70*D70</f>
        <v>7000000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</row>
    <row r="71" spans="1:255" s="50" customFormat="1" ht="15">
      <c r="A71" s="42"/>
      <c r="B71" s="101" t="s">
        <v>91</v>
      </c>
      <c r="C71" s="83" t="s">
        <v>60</v>
      </c>
      <c r="D71" s="83">
        <v>15</v>
      </c>
      <c r="E71" s="83" t="s">
        <v>92</v>
      </c>
      <c r="F71" s="84">
        <v>350000</v>
      </c>
      <c r="G71" s="85">
        <f>+F71*D71</f>
        <v>5250000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</row>
    <row r="72" spans="1:255" s="50" customFormat="1" ht="25.5">
      <c r="A72" s="42"/>
      <c r="B72" s="101" t="s">
        <v>93</v>
      </c>
      <c r="C72" s="83" t="s">
        <v>60</v>
      </c>
      <c r="D72" s="83">
        <v>15</v>
      </c>
      <c r="E72" s="83" t="s">
        <v>92</v>
      </c>
      <c r="F72" s="84">
        <v>262000</v>
      </c>
      <c r="G72" s="85">
        <f>+F72*D72</f>
        <v>3930000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</row>
    <row r="73" spans="1:255" ht="11.25" customHeight="1">
      <c r="B73" s="86" t="s">
        <v>94</v>
      </c>
      <c r="C73" s="87"/>
      <c r="D73" s="87"/>
      <c r="E73" s="87"/>
      <c r="F73" s="88"/>
      <c r="G73" s="89">
        <f>SUM(G70:G72)</f>
        <v>16180000</v>
      </c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1.25" customHeight="1">
      <c r="B74" s="102"/>
      <c r="C74" s="102"/>
      <c r="D74" s="102"/>
      <c r="E74" s="102"/>
      <c r="F74" s="103"/>
      <c r="G74" s="103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1.25" customHeight="1">
      <c r="B75" s="104" t="s">
        <v>95</v>
      </c>
      <c r="C75" s="105"/>
      <c r="D75" s="105"/>
      <c r="E75" s="105"/>
      <c r="F75" s="105"/>
      <c r="G75" s="106">
        <f>G29+G34+G41+G66+G73</f>
        <v>35402660</v>
      </c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1" customFormat="1" ht="11.25" customHeight="1">
      <c r="B76" s="107" t="s">
        <v>96</v>
      </c>
      <c r="C76" s="108"/>
      <c r="D76" s="108"/>
      <c r="E76" s="108"/>
      <c r="F76" s="108"/>
      <c r="G76" s="109">
        <f>+G75*0.05</f>
        <v>1770133</v>
      </c>
    </row>
    <row r="77" spans="1:255" s="1" customFormat="1" ht="11.25" customHeight="1">
      <c r="B77" s="110" t="s">
        <v>97</v>
      </c>
      <c r="C77" s="111"/>
      <c r="D77" s="111"/>
      <c r="E77" s="111"/>
      <c r="F77" s="111"/>
      <c r="G77" s="112">
        <f>G76+G75</f>
        <v>37172793</v>
      </c>
    </row>
    <row r="78" spans="1:255" s="1" customFormat="1" ht="11.25" customHeight="1">
      <c r="B78" s="107" t="s">
        <v>98</v>
      </c>
      <c r="C78" s="108"/>
      <c r="D78" s="108"/>
      <c r="E78" s="108"/>
      <c r="F78" s="108"/>
      <c r="G78" s="109">
        <f>G11</f>
        <v>41600000</v>
      </c>
    </row>
    <row r="79" spans="1:255" s="1" customFormat="1" ht="11.25" customHeight="1">
      <c r="B79" s="113" t="s">
        <v>99</v>
      </c>
      <c r="C79" s="114"/>
      <c r="D79" s="114"/>
      <c r="E79" s="114"/>
      <c r="F79" s="114"/>
      <c r="G79" s="115">
        <f>G78-G77</f>
        <v>4427207</v>
      </c>
    </row>
    <row r="80" spans="1:255" ht="12" customHeight="1">
      <c r="A80" s="5"/>
      <c r="B80" s="6" t="s">
        <v>100</v>
      </c>
      <c r="C80" s="7"/>
      <c r="D80" s="7"/>
      <c r="E80" s="7"/>
      <c r="F80" s="7"/>
      <c r="G80" s="8"/>
    </row>
    <row r="81" spans="1:233" ht="12.75" customHeight="1" thickBot="1">
      <c r="A81" s="5"/>
      <c r="B81" s="9"/>
      <c r="C81" s="7"/>
      <c r="D81" s="7"/>
      <c r="E81" s="7"/>
      <c r="F81" s="7"/>
      <c r="G81" s="8"/>
    </row>
    <row r="82" spans="1:233" ht="12.75" customHeight="1">
      <c r="A82" s="5"/>
      <c r="B82" s="116" t="s">
        <v>125</v>
      </c>
      <c r="C82" s="117"/>
      <c r="D82" s="117"/>
      <c r="E82" s="117"/>
      <c r="F82" s="118"/>
      <c r="G82" s="8"/>
      <c r="HT82"/>
      <c r="HU82"/>
      <c r="HV82"/>
      <c r="HW82"/>
      <c r="HX82"/>
      <c r="HY82"/>
    </row>
    <row r="83" spans="1:233" ht="11.25" customHeight="1">
      <c r="A83" s="5"/>
      <c r="B83" s="119" t="s">
        <v>101</v>
      </c>
      <c r="C83" s="120"/>
      <c r="D83" s="120"/>
      <c r="E83" s="120"/>
      <c r="F83" s="121"/>
      <c r="G83" s="8"/>
      <c r="HT83"/>
      <c r="HU83"/>
      <c r="HV83"/>
      <c r="HW83"/>
      <c r="HX83"/>
      <c r="HY83"/>
    </row>
    <row r="84" spans="1:233" ht="11.25" customHeight="1">
      <c r="A84" s="5"/>
      <c r="B84" s="119" t="s">
        <v>102</v>
      </c>
      <c r="C84" s="120"/>
      <c r="D84" s="120"/>
      <c r="E84" s="120"/>
      <c r="F84" s="121"/>
      <c r="G84" s="8"/>
      <c r="HT84"/>
      <c r="HU84"/>
      <c r="HV84"/>
      <c r="HW84"/>
      <c r="HX84"/>
      <c r="HY84"/>
    </row>
    <row r="85" spans="1:233" ht="11.25" customHeight="1">
      <c r="A85" s="5"/>
      <c r="B85" s="119" t="s">
        <v>124</v>
      </c>
      <c r="C85" s="120"/>
      <c r="D85" s="120"/>
      <c r="E85" s="120"/>
      <c r="F85" s="121"/>
      <c r="G85" s="8"/>
      <c r="HT85"/>
      <c r="HU85"/>
      <c r="HV85"/>
      <c r="HW85"/>
      <c r="HX85"/>
      <c r="HY85"/>
    </row>
    <row r="86" spans="1:233" ht="11.25" customHeight="1">
      <c r="A86" s="5"/>
      <c r="B86" s="119" t="s">
        <v>103</v>
      </c>
      <c r="C86" s="120"/>
      <c r="D86" s="120"/>
      <c r="E86" s="120"/>
      <c r="F86" s="121"/>
      <c r="G86" s="8"/>
      <c r="HT86"/>
      <c r="HU86"/>
      <c r="HV86"/>
      <c r="HW86"/>
      <c r="HX86"/>
      <c r="HY86"/>
    </row>
    <row r="87" spans="1:233" ht="11.25" customHeight="1">
      <c r="A87" s="5"/>
      <c r="B87" s="119" t="s">
        <v>104</v>
      </c>
      <c r="C87" s="120"/>
      <c r="D87" s="120"/>
      <c r="E87" s="120"/>
      <c r="F87" s="121"/>
      <c r="G87" s="8"/>
      <c r="HT87"/>
      <c r="HU87"/>
      <c r="HV87"/>
      <c r="HW87"/>
      <c r="HX87"/>
      <c r="HY87"/>
    </row>
    <row r="88" spans="1:233" ht="11.25" customHeight="1">
      <c r="A88" s="5"/>
      <c r="B88" s="119" t="s">
        <v>105</v>
      </c>
      <c r="C88" s="120"/>
      <c r="D88" s="120"/>
      <c r="E88" s="120"/>
      <c r="F88" s="121"/>
      <c r="G88" s="8"/>
      <c r="HT88"/>
      <c r="HU88"/>
      <c r="HV88"/>
      <c r="HW88"/>
      <c r="HX88"/>
      <c r="HY88"/>
    </row>
    <row r="89" spans="1:233" ht="11.25" customHeight="1">
      <c r="A89" s="5"/>
      <c r="B89" s="122" t="s">
        <v>106</v>
      </c>
      <c r="C89" s="120"/>
      <c r="D89" s="120"/>
      <c r="E89" s="120"/>
      <c r="F89" s="121"/>
      <c r="G89" s="8"/>
      <c r="HT89"/>
      <c r="HU89"/>
      <c r="HV89"/>
      <c r="HW89"/>
      <c r="HX89"/>
      <c r="HY89"/>
    </row>
    <row r="90" spans="1:233" ht="11.25" customHeight="1">
      <c r="A90" s="5"/>
      <c r="B90" s="122" t="s">
        <v>120</v>
      </c>
      <c r="C90" s="120"/>
      <c r="D90" s="120"/>
      <c r="E90" s="120"/>
      <c r="F90" s="121"/>
      <c r="G90" s="8"/>
      <c r="HT90"/>
      <c r="HU90"/>
      <c r="HV90"/>
      <c r="HW90"/>
      <c r="HX90"/>
      <c r="HY90"/>
    </row>
    <row r="91" spans="1:233" ht="11.25" customHeight="1" thickBot="1">
      <c r="A91" s="12"/>
      <c r="B91" s="123" t="s">
        <v>107</v>
      </c>
      <c r="C91" s="124"/>
      <c r="D91" s="124"/>
      <c r="E91" s="124"/>
      <c r="F91" s="125"/>
      <c r="G91" s="8"/>
      <c r="HT91"/>
      <c r="HU91"/>
      <c r="HV91"/>
      <c r="HW91"/>
      <c r="HX91"/>
      <c r="HY91"/>
    </row>
    <row r="92" spans="1:233" ht="15.6" customHeight="1" thickBot="1">
      <c r="A92" s="12"/>
      <c r="B92" s="13"/>
      <c r="C92" s="14"/>
      <c r="D92" s="14"/>
      <c r="E92" s="11"/>
      <c r="F92" s="15"/>
      <c r="G92" s="8"/>
      <c r="HT92"/>
      <c r="HU92"/>
      <c r="HV92"/>
      <c r="HW92"/>
      <c r="HX92"/>
      <c r="HY92"/>
    </row>
    <row r="93" spans="1:233" ht="12" customHeight="1">
      <c r="A93" s="5"/>
      <c r="B93" s="16" t="s">
        <v>108</v>
      </c>
      <c r="C93" s="17">
        <f>G29</f>
        <v>8179000</v>
      </c>
      <c r="D93" s="18">
        <f t="shared" ref="D93:D98" si="1">(C93/$C$99)</f>
        <v>0.22002651240115317</v>
      </c>
      <c r="E93" s="19"/>
      <c r="F93" s="19"/>
      <c r="G93" s="8"/>
    </row>
    <row r="94" spans="1:233" ht="12.75" customHeight="1">
      <c r="A94" s="5"/>
      <c r="B94" s="20" t="s">
        <v>109</v>
      </c>
      <c r="C94" s="21">
        <f>G34</f>
        <v>0</v>
      </c>
      <c r="D94" s="22">
        <f t="shared" si="1"/>
        <v>0</v>
      </c>
      <c r="E94" s="19"/>
      <c r="F94" s="19"/>
      <c r="G94" s="8"/>
    </row>
    <row r="95" spans="1:233" ht="12" customHeight="1">
      <c r="A95" s="5"/>
      <c r="B95" s="20" t="s">
        <v>110</v>
      </c>
      <c r="C95" s="21">
        <f>G41</f>
        <v>191000</v>
      </c>
      <c r="D95" s="22">
        <f t="shared" si="1"/>
        <v>5.1381665079618848E-3</v>
      </c>
      <c r="E95" s="19"/>
      <c r="F95" s="19"/>
      <c r="G95" s="8"/>
    </row>
    <row r="96" spans="1:233" ht="12" customHeight="1">
      <c r="A96" s="5"/>
      <c r="B96" s="20" t="s">
        <v>55</v>
      </c>
      <c r="C96" s="21">
        <f>G66</f>
        <v>10852660</v>
      </c>
      <c r="D96" s="22">
        <f t="shared" si="1"/>
        <v>0.2919516970382075</v>
      </c>
      <c r="E96" s="19"/>
      <c r="F96" s="19"/>
      <c r="G96" s="8"/>
    </row>
    <row r="97" spans="1:7" ht="12.75" customHeight="1">
      <c r="A97" s="5"/>
      <c r="B97" s="20" t="s">
        <v>111</v>
      </c>
      <c r="C97" s="23">
        <f>G73</f>
        <v>16180000</v>
      </c>
      <c r="D97" s="22">
        <f t="shared" si="1"/>
        <v>0.43526457643362981</v>
      </c>
      <c r="E97" s="24"/>
      <c r="F97" s="24"/>
      <c r="G97" s="8"/>
    </row>
    <row r="98" spans="1:7" ht="15.6" customHeight="1">
      <c r="A98" s="5"/>
      <c r="B98" s="20" t="s">
        <v>112</v>
      </c>
      <c r="C98" s="23">
        <f>G76</f>
        <v>1770133</v>
      </c>
      <c r="D98" s="22">
        <f t="shared" si="1"/>
        <v>4.7619047619047616E-2</v>
      </c>
      <c r="E98" s="24"/>
      <c r="F98" s="24"/>
      <c r="G98" s="8"/>
    </row>
    <row r="99" spans="1:7" ht="11.25" customHeight="1">
      <c r="B99" s="25" t="s">
        <v>113</v>
      </c>
      <c r="C99" s="26">
        <f>SUM(C93:C98)</f>
        <v>37172793</v>
      </c>
      <c r="D99" s="27">
        <f>SUM(D93:D98)</f>
        <v>1</v>
      </c>
      <c r="E99" s="24"/>
      <c r="F99" s="24"/>
      <c r="G99" s="8"/>
    </row>
    <row r="100" spans="1:7" ht="11.25" customHeight="1">
      <c r="B100" s="9"/>
      <c r="C100" s="7"/>
      <c r="D100" s="7"/>
      <c r="E100" s="7"/>
      <c r="F100" s="7"/>
      <c r="G100" s="8"/>
    </row>
    <row r="101" spans="1:7" ht="11.25" customHeight="1">
      <c r="B101" s="28"/>
      <c r="C101" s="7"/>
      <c r="D101" s="7"/>
      <c r="E101" s="7"/>
      <c r="F101" s="7"/>
      <c r="G101" s="8"/>
    </row>
    <row r="102" spans="1:7" ht="11.25" customHeight="1">
      <c r="A102" s="29" t="s">
        <v>114</v>
      </c>
      <c r="B102" s="30"/>
      <c r="C102" s="31" t="s">
        <v>115</v>
      </c>
      <c r="D102" s="32"/>
      <c r="E102" s="33"/>
      <c r="F102" s="34"/>
      <c r="G102" s="8"/>
    </row>
    <row r="103" spans="1:7" ht="11.25" customHeight="1">
      <c r="B103" s="35" t="s">
        <v>116</v>
      </c>
      <c r="C103" s="36">
        <v>100000</v>
      </c>
      <c r="D103" s="36">
        <v>130000</v>
      </c>
      <c r="E103" s="37">
        <v>160000</v>
      </c>
      <c r="F103" s="38"/>
      <c r="G103" s="39"/>
    </row>
    <row r="104" spans="1:7" ht="11.25" customHeight="1">
      <c r="B104" s="25" t="s">
        <v>117</v>
      </c>
      <c r="C104" s="26">
        <f>(G77/C103)</f>
        <v>371.72793000000001</v>
      </c>
      <c r="D104" s="26">
        <f>(G77/D103)</f>
        <v>285.94456153846153</v>
      </c>
      <c r="E104" s="40">
        <f>(G77/E103)</f>
        <v>232.32995625000001</v>
      </c>
      <c r="F104" s="38"/>
      <c r="G104" s="39"/>
    </row>
    <row r="105" spans="1:7" ht="11.25" customHeight="1">
      <c r="B105" s="41" t="s">
        <v>118</v>
      </c>
      <c r="C105" s="10"/>
      <c r="D105" s="10"/>
      <c r="E105" s="10"/>
      <c r="F105" s="10"/>
      <c r="G105" s="10"/>
    </row>
  </sheetData>
  <mergeCells count="8">
    <mergeCell ref="E8:F8"/>
    <mergeCell ref="B16:G16"/>
    <mergeCell ref="E9:F9"/>
    <mergeCell ref="E10:F10"/>
    <mergeCell ref="E11:F11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ENTUTORADO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2022-06-17T12:08:43Z</cp:lastPrinted>
  <dcterms:created xsi:type="dcterms:W3CDTF">2020-11-27T12:49:00Z</dcterms:created>
  <dcterms:modified xsi:type="dcterms:W3CDTF">2023-02-15T20:15:00Z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