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5200" windowHeight="11385"/>
  </bookViews>
  <sheets>
    <sheet name="MAIZ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33" i="1"/>
  <c r="G34" i="1"/>
  <c r="G35" i="1"/>
  <c r="G36" i="1"/>
  <c r="G37" i="1"/>
  <c r="G38" i="1"/>
  <c r="G39" i="1"/>
  <c r="G40" i="1"/>
  <c r="G41" i="1"/>
  <c r="G42" i="1"/>
  <c r="G43" i="1"/>
  <c r="G12" i="1"/>
  <c r="G50" i="1" l="1"/>
  <c r="G52" i="1"/>
  <c r="G53" i="1"/>
  <c r="G55" i="1"/>
  <c r="G56" i="1"/>
  <c r="G57" i="1"/>
  <c r="G59" i="1"/>
  <c r="G23" i="1"/>
  <c r="G22" i="1"/>
  <c r="G21" i="1"/>
  <c r="G44" i="1" l="1"/>
  <c r="G45" i="1" s="1"/>
  <c r="G24" i="1" l="1"/>
  <c r="G64" i="1" l="1"/>
  <c r="G60" i="1" l="1"/>
  <c r="G65" i="1" l="1"/>
  <c r="G70" i="1" l="1"/>
  <c r="C88" i="1"/>
  <c r="C87" i="1" l="1"/>
  <c r="C86" i="1"/>
  <c r="C84" i="1"/>
  <c r="G29" i="1" l="1"/>
  <c r="G67" i="1" s="1"/>
  <c r="G68" i="1" l="1"/>
  <c r="G69" i="1" l="1"/>
  <c r="C89" i="1"/>
  <c r="C95" i="1" l="1"/>
  <c r="C90" i="1"/>
  <c r="D89" i="1" s="1"/>
  <c r="D95" i="1"/>
  <c r="E95" i="1"/>
  <c r="D87" i="1" l="1"/>
  <c r="D84" i="1"/>
  <c r="D86" i="1"/>
  <c r="D88" i="1"/>
  <c r="D90" i="1" l="1"/>
</calcChain>
</file>

<file path=xl/sharedStrings.xml><?xml version="1.0" encoding="utf-8"?>
<sst xmlns="http://schemas.openxmlformats.org/spreadsheetml/2006/main" count="166" uniqueCount="116">
  <si>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</si>
  <si>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</si>
  <si>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</si>
  <si>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</si>
  <si>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</si>
  <si>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</si>
  <si>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</si>
  <si>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</si>
  <si>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</si>
  <si>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</si>
  <si>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</si>
  <si>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</si>
  <si>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</si>
  <si>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</si>
  <si>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</si>
  <si>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</si>
  <si>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</si>
  <si>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</si>
  <si>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</si>
  <si>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</si>
  <si>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</si>
  <si>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</si>
  <si>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</si>
  <si>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</si>
  <si>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</si>
  <si>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</si>
  <si>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</si>
  <si>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</si>
  <si>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</si>
  <si>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</si>
  <si>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</si>
  <si>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</si>
  <si>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</si>
  <si>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</si>
  <si>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</si>
  <si>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</si>
  <si>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</si>
  <si>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</si>
  <si>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</si>
  <si>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</si>
  <si>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</si>
  <si>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</si>
  <si>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</si>
  <si>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</si>
  <si>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</si>
  <si>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</si>
  <si>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</si>
  <si>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</si>
  <si>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</si>
  <si>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</si>
  <si>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</si>
  <si>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</si>
  <si>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</si>
  <si>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</si>
  <si>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</si>
  <si>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</si>
  <si>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Medio</t>
  </si>
  <si>
    <t>Lib. B. O'Higgins</t>
  </si>
  <si>
    <t>2.  Precio de Insumos corresponde a  precios  colocados en el predio</t>
  </si>
  <si>
    <t>Costo unitario ($/kg) (*)</t>
  </si>
  <si>
    <t>Todas</t>
  </si>
  <si>
    <t>RENDIMIENTO (kg/há)</t>
  </si>
  <si>
    <t>PRECIO ESPERADO ($/kg)</t>
  </si>
  <si>
    <t>COSTOS DIRECTOS DE PRODUCCIÓN POR HECTÁREA (INCLUYE IVA)</t>
  </si>
  <si>
    <t>FERTILIZANTES</t>
  </si>
  <si>
    <t>Urea</t>
  </si>
  <si>
    <t>HERBICIDAS</t>
  </si>
  <si>
    <t>INSECTICIDAS</t>
  </si>
  <si>
    <t>Octubre</t>
  </si>
  <si>
    <t>ESCENARIOS COSTO UNITARIO  ($/kg)</t>
  </si>
  <si>
    <t>Septiembre</t>
  </si>
  <si>
    <t>Cosecha</t>
  </si>
  <si>
    <t>lt</t>
  </si>
  <si>
    <t>MAIZ GRANO</t>
  </si>
  <si>
    <t>San  Fernando</t>
  </si>
  <si>
    <t>Chimbarongo, San Fernando, Placilla, Nancagua</t>
  </si>
  <si>
    <t>abril</t>
  </si>
  <si>
    <t>Agroindustria</t>
  </si>
  <si>
    <t>Marzo - Abril</t>
  </si>
  <si>
    <t>Sequía y lluvias</t>
  </si>
  <si>
    <t>Movimiento insumos</t>
  </si>
  <si>
    <t>Septiembre - Octubre</t>
  </si>
  <si>
    <t>Aporca</t>
  </si>
  <si>
    <t>octubre</t>
  </si>
  <si>
    <t>Riegos (9 )</t>
  </si>
  <si>
    <t>Septiembre  - Marzo</t>
  </si>
  <si>
    <t>Picar caña</t>
  </si>
  <si>
    <t>JM</t>
  </si>
  <si>
    <t>Mayo</t>
  </si>
  <si>
    <t>Aplicación de nitrógeno</t>
  </si>
  <si>
    <t>Rastraje</t>
  </si>
  <si>
    <t>Aradura (arado vertedera)</t>
  </si>
  <si>
    <t>Agosto - Septiembre</t>
  </si>
  <si>
    <t>Rastraje (incorp. herb. Insect)</t>
  </si>
  <si>
    <t>Septiembre -Octubre</t>
  </si>
  <si>
    <t>Trazado de acequias</t>
  </si>
  <si>
    <t>Siembra y fertilización</t>
  </si>
  <si>
    <t>Aplicación de herbicida</t>
  </si>
  <si>
    <t>Octubre - Noviembre</t>
  </si>
  <si>
    <t>Acarreo de insumos</t>
  </si>
  <si>
    <t>Cultivadora/Aporca/Abonador</t>
  </si>
  <si>
    <t>Noviembre - Diciembre</t>
  </si>
  <si>
    <t>Marzo- Abril</t>
  </si>
  <si>
    <t>SEMILLAS</t>
  </si>
  <si>
    <t>Semilla</t>
  </si>
  <si>
    <t>bolsa</t>
  </si>
  <si>
    <t>Mezcla NPK 17-20-20</t>
  </si>
  <si>
    <t>Primagram Gold 660 SC</t>
  </si>
  <si>
    <t>Option Pro 32% WG</t>
  </si>
  <si>
    <t>ENV. 600 GRS</t>
  </si>
  <si>
    <t xml:space="preserve">Zoom </t>
  </si>
  <si>
    <t xml:space="preserve"> lt </t>
  </si>
  <si>
    <t>Troya 4E</t>
  </si>
  <si>
    <t>Septiembre - Noviembre</t>
  </si>
  <si>
    <t>Transporte (Flete)</t>
  </si>
  <si>
    <t>3. Precio esperado por ventas corresponde a precio colocado en el domicilio del comprador,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</si>
</sst>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9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0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</cellStyleXfs>
  <cellXfs count="13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4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2" borderId="0" xfId="0" applyFont="1" applyFill="1"/>
    <xf numFmtId="164" fontId="9" fillId="2" borderId="42" xfId="0" applyNumberFormat="1" applyFont="1" applyFill="1" applyBorder="1" applyAlignment="1">
      <alignment vertical="center"/>
    </xf>
    <xf numFmtId="0" fontId="14" fillId="2" borderId="44" xfId="0" applyFont="1" applyFill="1" applyBorder="1"/>
    <xf numFmtId="164" fontId="9" fillId="2" borderId="45" xfId="0" applyNumberFormat="1" applyFont="1" applyFill="1" applyBorder="1" applyAlignment="1">
      <alignment vertical="center"/>
    </xf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7" fillId="10" borderId="55" xfId="0" applyFont="1" applyFill="1" applyBorder="1" applyAlignment="1">
      <alignment horizontal="right" vertical="center" wrapText="1"/>
    </xf>
    <xf numFmtId="0" fontId="27" fillId="10" borderId="55" xfId="0" applyFont="1" applyFill="1" applyBorder="1" applyAlignment="1">
      <alignment horizontal="right" vertical="center"/>
    </xf>
    <xf numFmtId="17" fontId="27" fillId="10" borderId="55" xfId="0" applyNumberFormat="1" applyFont="1" applyFill="1" applyBorder="1" applyAlignment="1">
      <alignment horizontal="right"/>
    </xf>
    <xf numFmtId="3" fontId="27" fillId="0" borderId="55" xfId="0" applyNumberFormat="1" applyFont="1" applyBorder="1" applyAlignment="1">
      <alignment horizontal="right" vertical="center"/>
    </xf>
    <xf numFmtId="17" fontId="27" fillId="0" borderId="55" xfId="0" applyNumberFormat="1" applyFont="1" applyBorder="1" applyAlignment="1">
      <alignment horizontal="right" vertical="center"/>
    </xf>
    <xf numFmtId="3" fontId="27" fillId="0" borderId="55" xfId="0" applyNumberFormat="1" applyFont="1" applyFill="1" applyBorder="1" applyAlignment="1">
      <alignment horizontal="right" vertical="center"/>
    </xf>
    <xf numFmtId="0" fontId="27" fillId="0" borderId="55" xfId="0" applyFont="1" applyBorder="1" applyAlignment="1">
      <alignment horizontal="right" vertical="center" wrapText="1"/>
    </xf>
    <xf numFmtId="49" fontId="5" fillId="11" borderId="41" xfId="0" applyNumberFormat="1" applyFont="1" applyFill="1" applyBorder="1" applyAlignment="1">
      <alignment vertical="center"/>
    </xf>
    <xf numFmtId="49" fontId="5" fillId="11" borderId="43" xfId="0" applyNumberFormat="1" applyFont="1" applyFill="1" applyBorder="1" applyAlignment="1">
      <alignment vertical="center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7" fillId="3" borderId="5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left"/>
    </xf>
    <xf numFmtId="49" fontId="5" fillId="2" borderId="53" xfId="0" applyNumberFormat="1" applyFont="1" applyFill="1" applyBorder="1" applyAlignment="1">
      <alignment horizontal="left"/>
    </xf>
  </cellXfs>
  <cellStyles count="10"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2" zoomScaleNormal="142" workbookViewId="0">
      <selection activeCell="C1" sqref="C1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8" customFormat="1" ht="15">
      <c r="A9" s="74"/>
      <c r="B9" s="75" t="s">
        <v>0</v>
      </c>
      <c r="C9" s="116" t="s">
        <v>73</v>
      </c>
      <c r="D9" s="76"/>
      <c r="E9" s="129" t="s">
        <v>61</v>
      </c>
      <c r="F9" s="130"/>
      <c r="G9" s="119">
        <v>14000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</row>
    <row r="10" spans="1:255" s="78" customFormat="1" ht="25.5" customHeight="1">
      <c r="A10" s="74"/>
      <c r="B10" s="79" t="s">
        <v>1</v>
      </c>
      <c r="C10" s="117" t="s">
        <v>60</v>
      </c>
      <c r="D10" s="76"/>
      <c r="E10" s="127" t="s">
        <v>2</v>
      </c>
      <c r="F10" s="128"/>
      <c r="G10" s="120" t="s">
        <v>76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</row>
    <row r="11" spans="1:255" s="78" customFormat="1" ht="18" customHeight="1">
      <c r="A11" s="74"/>
      <c r="B11" s="79" t="s">
        <v>52</v>
      </c>
      <c r="C11" s="117" t="s">
        <v>56</v>
      </c>
      <c r="D11" s="76"/>
      <c r="E11" s="127" t="s">
        <v>62</v>
      </c>
      <c r="F11" s="128"/>
      <c r="G11" s="121">
        <v>285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</row>
    <row r="12" spans="1:255" s="78" customFormat="1" ht="11.25" customHeight="1">
      <c r="A12" s="74"/>
      <c r="B12" s="79" t="s">
        <v>53</v>
      </c>
      <c r="C12" s="117" t="s">
        <v>57</v>
      </c>
      <c r="D12" s="76"/>
      <c r="E12" s="135" t="s">
        <v>3</v>
      </c>
      <c r="F12" s="136"/>
      <c r="G12" s="119">
        <f>(G9*G11)</f>
        <v>3990000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</row>
    <row r="13" spans="1:255" s="78" customFormat="1" ht="15">
      <c r="A13" s="74"/>
      <c r="B13" s="79" t="s">
        <v>54</v>
      </c>
      <c r="C13" s="117" t="s">
        <v>74</v>
      </c>
      <c r="D13" s="76"/>
      <c r="E13" s="127" t="s">
        <v>4</v>
      </c>
      <c r="F13" s="128"/>
      <c r="G13" s="122" t="s">
        <v>77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</row>
    <row r="14" spans="1:255" s="78" customFormat="1" ht="27">
      <c r="A14" s="74"/>
      <c r="B14" s="79" t="s">
        <v>5</v>
      </c>
      <c r="C14" s="116" t="s">
        <v>75</v>
      </c>
      <c r="D14" s="76"/>
      <c r="E14" s="127" t="s">
        <v>6</v>
      </c>
      <c r="F14" s="128"/>
      <c r="G14" s="120" t="s">
        <v>78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</row>
    <row r="15" spans="1:255" s="78" customFormat="1" ht="25.5" customHeight="1">
      <c r="A15" s="74"/>
      <c r="B15" s="79" t="s">
        <v>7</v>
      </c>
      <c r="C15" s="118">
        <v>44953</v>
      </c>
      <c r="D15" s="76"/>
      <c r="E15" s="131" t="s">
        <v>8</v>
      </c>
      <c r="F15" s="132"/>
      <c r="G15" s="122" t="s">
        <v>79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</row>
    <row r="16" spans="1:255" ht="12" customHeight="1">
      <c r="A16" s="2"/>
      <c r="B16" s="80"/>
      <c r="C16" s="6"/>
      <c r="D16" s="7"/>
      <c r="E16" s="8"/>
      <c r="F16" s="8"/>
      <c r="G16" s="81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33" t="s">
        <v>63</v>
      </c>
      <c r="C17" s="134"/>
      <c r="D17" s="134"/>
      <c r="E17" s="134"/>
      <c r="F17" s="134"/>
      <c r="G17" s="134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2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3" t="s">
        <v>9</v>
      </c>
      <c r="C19" s="84"/>
      <c r="D19" s="85"/>
      <c r="E19" s="85"/>
      <c r="F19" s="86"/>
      <c r="G19" s="87"/>
    </row>
    <row r="20" spans="1:255" ht="24" customHeight="1">
      <c r="A20" s="5"/>
      <c r="B20" s="88" t="s">
        <v>10</v>
      </c>
      <c r="C20" s="89" t="s">
        <v>11</v>
      </c>
      <c r="D20" s="89" t="s">
        <v>12</v>
      </c>
      <c r="E20" s="88" t="s">
        <v>13</v>
      </c>
      <c r="F20" s="89" t="s">
        <v>14</v>
      </c>
      <c r="G20" s="88" t="s">
        <v>15</v>
      </c>
    </row>
    <row r="21" spans="1:255" s="111" customFormat="1" ht="12" customHeight="1">
      <c r="A21" s="105"/>
      <c r="B21" s="106" t="s">
        <v>80</v>
      </c>
      <c r="C21" s="107" t="s">
        <v>16</v>
      </c>
      <c r="D21" s="107">
        <v>1</v>
      </c>
      <c r="E21" s="107" t="s">
        <v>81</v>
      </c>
      <c r="F21" s="108">
        <v>25000</v>
      </c>
      <c r="G21" s="109">
        <f t="shared" ref="G21:G23" si="0">D21*F21</f>
        <v>25000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</row>
    <row r="22" spans="1:255" s="111" customFormat="1" ht="12" customHeight="1">
      <c r="A22" s="105"/>
      <c r="B22" s="106" t="s">
        <v>82</v>
      </c>
      <c r="C22" s="107" t="s">
        <v>16</v>
      </c>
      <c r="D22" s="107">
        <v>0.3</v>
      </c>
      <c r="E22" s="107" t="s">
        <v>83</v>
      </c>
      <c r="F22" s="108">
        <v>30000</v>
      </c>
      <c r="G22" s="109">
        <f t="shared" si="0"/>
        <v>9000</v>
      </c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</row>
    <row r="23" spans="1:255" s="111" customFormat="1" ht="12" customHeight="1">
      <c r="A23" s="105"/>
      <c r="B23" s="106" t="s">
        <v>84</v>
      </c>
      <c r="C23" s="107" t="s">
        <v>16</v>
      </c>
      <c r="D23" s="107">
        <v>9</v>
      </c>
      <c r="E23" s="107" t="s">
        <v>85</v>
      </c>
      <c r="F23" s="108">
        <v>25000</v>
      </c>
      <c r="G23" s="109">
        <f t="shared" si="0"/>
        <v>225000</v>
      </c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</row>
    <row r="24" spans="1:255" ht="11.25" customHeight="1">
      <c r="B24" s="16" t="s">
        <v>17</v>
      </c>
      <c r="C24" s="17"/>
      <c r="D24" s="17"/>
      <c r="E24" s="17"/>
      <c r="F24" s="18"/>
      <c r="G24" s="19">
        <f>SUM(G21:G23)</f>
        <v>259000</v>
      </c>
    </row>
    <row r="25" spans="1:255" ht="15.75" customHeight="1">
      <c r="A25" s="5"/>
      <c r="B25" s="115"/>
      <c r="C25" s="14"/>
      <c r="D25" s="14"/>
      <c r="E25" s="14"/>
      <c r="F25" s="15"/>
      <c r="G25" s="15"/>
      <c r="K25" s="67"/>
    </row>
    <row r="26" spans="1:255" ht="12" customHeight="1">
      <c r="A26" s="5"/>
      <c r="B26" s="83" t="s">
        <v>18</v>
      </c>
      <c r="C26" s="84"/>
      <c r="D26" s="85"/>
      <c r="E26" s="85"/>
      <c r="F26" s="86"/>
      <c r="G26" s="87"/>
    </row>
    <row r="27" spans="1:255" ht="24" customHeight="1">
      <c r="A27" s="5"/>
      <c r="B27" s="88" t="s">
        <v>10</v>
      </c>
      <c r="C27" s="89" t="s">
        <v>11</v>
      </c>
      <c r="D27" s="89" t="s">
        <v>12</v>
      </c>
      <c r="E27" s="88" t="s">
        <v>13</v>
      </c>
      <c r="F27" s="89" t="s">
        <v>14</v>
      </c>
      <c r="G27" s="88" t="s">
        <v>15</v>
      </c>
    </row>
    <row r="28" spans="1:255" s="78" customFormat="1" ht="12" customHeight="1">
      <c r="A28" s="74"/>
      <c r="B28" s="90"/>
      <c r="C28" s="91"/>
      <c r="D28" s="91"/>
      <c r="E28" s="91"/>
      <c r="F28" s="92"/>
      <c r="G28" s="93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</row>
    <row r="29" spans="1:255" ht="11.25" customHeight="1">
      <c r="B29" s="16" t="s">
        <v>19</v>
      </c>
      <c r="C29" s="17"/>
      <c r="D29" s="17"/>
      <c r="E29" s="17"/>
      <c r="F29" s="18"/>
      <c r="G29" s="19">
        <f>SUM(G28)</f>
        <v>0</v>
      </c>
    </row>
    <row r="30" spans="1:255" ht="15.75" customHeight="1">
      <c r="A30" s="5"/>
      <c r="B30" s="13"/>
      <c r="C30" s="14"/>
      <c r="D30" s="14"/>
      <c r="E30" s="14"/>
      <c r="F30" s="15"/>
      <c r="G30" s="15"/>
      <c r="K30" s="67"/>
    </row>
    <row r="31" spans="1:255" ht="12" customHeight="1">
      <c r="A31" s="5"/>
      <c r="B31" s="83" t="s">
        <v>20</v>
      </c>
      <c r="C31" s="84"/>
      <c r="D31" s="85"/>
      <c r="E31" s="85"/>
      <c r="F31" s="86"/>
      <c r="G31" s="87"/>
    </row>
    <row r="32" spans="1:255" ht="24" customHeight="1">
      <c r="A32" s="5"/>
      <c r="B32" s="88" t="s">
        <v>10</v>
      </c>
      <c r="C32" s="89" t="s">
        <v>11</v>
      </c>
      <c r="D32" s="89" t="s">
        <v>12</v>
      </c>
      <c r="E32" s="88" t="s">
        <v>13</v>
      </c>
      <c r="F32" s="89" t="s">
        <v>14</v>
      </c>
      <c r="G32" s="88" t="s">
        <v>15</v>
      </c>
    </row>
    <row r="33" spans="1:255" s="111" customFormat="1" ht="12" customHeight="1">
      <c r="A33" s="105"/>
      <c r="B33" s="106" t="s">
        <v>86</v>
      </c>
      <c r="C33" s="107" t="s">
        <v>87</v>
      </c>
      <c r="D33" s="107">
        <v>0.5</v>
      </c>
      <c r="E33" s="107" t="s">
        <v>88</v>
      </c>
      <c r="F33" s="108">
        <v>120000</v>
      </c>
      <c r="G33" s="109">
        <f t="shared" ref="G33:G43" si="1">+F33*D33</f>
        <v>60000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</row>
    <row r="34" spans="1:255" s="111" customFormat="1" ht="12" customHeight="1">
      <c r="A34" s="105"/>
      <c r="B34" s="106" t="s">
        <v>89</v>
      </c>
      <c r="C34" s="107" t="s">
        <v>87</v>
      </c>
      <c r="D34" s="107">
        <v>0.1</v>
      </c>
      <c r="E34" s="107" t="s">
        <v>88</v>
      </c>
      <c r="F34" s="108">
        <v>200000</v>
      </c>
      <c r="G34" s="109">
        <f t="shared" si="1"/>
        <v>20000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</row>
    <row r="35" spans="1:255" s="111" customFormat="1" ht="12" customHeight="1">
      <c r="A35" s="105"/>
      <c r="B35" s="106" t="s">
        <v>90</v>
      </c>
      <c r="C35" s="107" t="s">
        <v>87</v>
      </c>
      <c r="D35" s="107">
        <v>0.3</v>
      </c>
      <c r="E35" s="107" t="s">
        <v>88</v>
      </c>
      <c r="F35" s="108">
        <v>150000</v>
      </c>
      <c r="G35" s="109">
        <f t="shared" si="1"/>
        <v>45000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</row>
    <row r="36" spans="1:255" s="111" customFormat="1" ht="12" customHeight="1">
      <c r="A36" s="105"/>
      <c r="B36" s="106" t="s">
        <v>91</v>
      </c>
      <c r="C36" s="107" t="s">
        <v>87</v>
      </c>
      <c r="D36" s="107">
        <v>0.4</v>
      </c>
      <c r="E36" s="107" t="s">
        <v>92</v>
      </c>
      <c r="F36" s="108">
        <v>180000</v>
      </c>
      <c r="G36" s="109">
        <f t="shared" si="1"/>
        <v>72000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</row>
    <row r="37" spans="1:255" s="111" customFormat="1" ht="12" customHeight="1">
      <c r="A37" s="105"/>
      <c r="B37" s="106" t="s">
        <v>90</v>
      </c>
      <c r="C37" s="107" t="s">
        <v>87</v>
      </c>
      <c r="D37" s="107">
        <v>0.4</v>
      </c>
      <c r="E37" s="107" t="s">
        <v>92</v>
      </c>
      <c r="F37" s="108">
        <v>150000</v>
      </c>
      <c r="G37" s="109">
        <f t="shared" si="1"/>
        <v>60000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</row>
    <row r="38" spans="1:255" s="111" customFormat="1" ht="12" customHeight="1">
      <c r="A38" s="105"/>
      <c r="B38" s="106" t="s">
        <v>93</v>
      </c>
      <c r="C38" s="107" t="s">
        <v>87</v>
      </c>
      <c r="D38" s="107">
        <v>0.2</v>
      </c>
      <c r="E38" s="107" t="s">
        <v>94</v>
      </c>
      <c r="F38" s="108">
        <v>150000</v>
      </c>
      <c r="G38" s="109">
        <f t="shared" si="1"/>
        <v>30000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</row>
    <row r="39" spans="1:255" s="111" customFormat="1" ht="12" customHeight="1">
      <c r="A39" s="105"/>
      <c r="B39" s="106" t="s">
        <v>95</v>
      </c>
      <c r="C39" s="107" t="s">
        <v>87</v>
      </c>
      <c r="D39" s="107">
        <v>0.1</v>
      </c>
      <c r="E39" s="107" t="s">
        <v>81</v>
      </c>
      <c r="F39" s="108">
        <v>150000</v>
      </c>
      <c r="G39" s="109">
        <f t="shared" si="1"/>
        <v>15000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</row>
    <row r="40" spans="1:255" s="111" customFormat="1" ht="12" customHeight="1">
      <c r="A40" s="105"/>
      <c r="B40" s="106" t="s">
        <v>96</v>
      </c>
      <c r="C40" s="107" t="s">
        <v>87</v>
      </c>
      <c r="D40" s="107">
        <v>0.2</v>
      </c>
      <c r="E40" s="107" t="s">
        <v>81</v>
      </c>
      <c r="F40" s="108">
        <v>300000</v>
      </c>
      <c r="G40" s="109">
        <f t="shared" si="1"/>
        <v>60000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</row>
    <row r="41" spans="1:255" s="111" customFormat="1" ht="12" customHeight="1">
      <c r="A41" s="105"/>
      <c r="B41" s="106" t="s">
        <v>97</v>
      </c>
      <c r="C41" s="107" t="s">
        <v>87</v>
      </c>
      <c r="D41" s="107">
        <v>0.1</v>
      </c>
      <c r="E41" s="107" t="s">
        <v>98</v>
      </c>
      <c r="F41" s="108">
        <v>250000</v>
      </c>
      <c r="G41" s="109">
        <f t="shared" si="1"/>
        <v>25000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</row>
    <row r="42" spans="1:255" s="111" customFormat="1" ht="12" customHeight="1">
      <c r="A42" s="105"/>
      <c r="B42" s="106" t="s">
        <v>99</v>
      </c>
      <c r="C42" s="107" t="s">
        <v>87</v>
      </c>
      <c r="D42" s="107">
        <v>0.2</v>
      </c>
      <c r="E42" s="107" t="s">
        <v>81</v>
      </c>
      <c r="F42" s="108">
        <v>150000</v>
      </c>
      <c r="G42" s="109">
        <f t="shared" si="1"/>
        <v>30000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</row>
    <row r="43" spans="1:255" s="111" customFormat="1" ht="12" customHeight="1">
      <c r="A43" s="105"/>
      <c r="B43" s="106" t="s">
        <v>100</v>
      </c>
      <c r="C43" s="107" t="s">
        <v>87</v>
      </c>
      <c r="D43" s="107">
        <v>0.2</v>
      </c>
      <c r="E43" s="107" t="s">
        <v>101</v>
      </c>
      <c r="F43" s="108">
        <v>200000</v>
      </c>
      <c r="G43" s="109">
        <f t="shared" si="1"/>
        <v>40000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</row>
    <row r="44" spans="1:255" s="111" customFormat="1" ht="12" customHeight="1">
      <c r="A44" s="105"/>
      <c r="B44" s="106" t="s">
        <v>71</v>
      </c>
      <c r="C44" s="107" t="s">
        <v>87</v>
      </c>
      <c r="D44" s="107">
        <v>0.5</v>
      </c>
      <c r="E44" s="107" t="s">
        <v>102</v>
      </c>
      <c r="F44" s="108">
        <v>180000</v>
      </c>
      <c r="G44" s="109">
        <f>+F44*D44</f>
        <v>90000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</row>
    <row r="45" spans="1:255" ht="12" customHeight="1">
      <c r="A45" s="33"/>
      <c r="B45" s="68" t="s">
        <v>21</v>
      </c>
      <c r="C45" s="69"/>
      <c r="D45" s="69"/>
      <c r="E45" s="69"/>
      <c r="F45" s="70"/>
      <c r="G45" s="71">
        <f>SUM(G33:G44)</f>
        <v>547000</v>
      </c>
    </row>
    <row r="46" spans="1:255" ht="12" customHeight="1">
      <c r="A46" s="33"/>
      <c r="B46" s="115"/>
      <c r="C46" s="14"/>
      <c r="D46" s="14"/>
      <c r="E46" s="14"/>
      <c r="F46" s="15"/>
      <c r="G46" s="15"/>
    </row>
    <row r="47" spans="1:255" ht="12" customHeight="1">
      <c r="A47" s="5"/>
      <c r="B47" s="83" t="s">
        <v>22</v>
      </c>
      <c r="C47" s="84"/>
      <c r="D47" s="85"/>
      <c r="E47" s="85"/>
      <c r="F47" s="86"/>
      <c r="G47" s="87"/>
    </row>
    <row r="48" spans="1:255" ht="24" customHeight="1">
      <c r="A48" s="5"/>
      <c r="B48" s="88" t="s">
        <v>23</v>
      </c>
      <c r="C48" s="89" t="s">
        <v>24</v>
      </c>
      <c r="D48" s="89" t="s">
        <v>25</v>
      </c>
      <c r="E48" s="88" t="s">
        <v>13</v>
      </c>
      <c r="F48" s="89" t="s">
        <v>14</v>
      </c>
      <c r="G48" s="88" t="s">
        <v>15</v>
      </c>
    </row>
    <row r="49" spans="1:255" s="111" customFormat="1" ht="12" customHeight="1">
      <c r="A49" s="105"/>
      <c r="B49" s="112" t="s">
        <v>103</v>
      </c>
      <c r="C49" s="107"/>
      <c r="D49" s="107"/>
      <c r="E49" s="107"/>
      <c r="F49" s="108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</row>
    <row r="50" spans="1:255" s="111" customFormat="1" ht="12" customHeight="1">
      <c r="A50" s="105"/>
      <c r="B50" s="106" t="s">
        <v>104</v>
      </c>
      <c r="C50" s="107" t="s">
        <v>105</v>
      </c>
      <c r="D50" s="107">
        <v>2</v>
      </c>
      <c r="E50" s="107" t="s">
        <v>81</v>
      </c>
      <c r="F50" s="108">
        <v>125000</v>
      </c>
      <c r="G50" s="109">
        <f t="shared" ref="G50:G59" si="2">+D50*F50</f>
        <v>250000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  <c r="IU50" s="110"/>
    </row>
    <row r="51" spans="1:255" s="111" customFormat="1" ht="12" customHeight="1">
      <c r="A51" s="105"/>
      <c r="B51" s="112" t="s">
        <v>64</v>
      </c>
      <c r="C51" s="107"/>
      <c r="D51" s="107"/>
      <c r="E51" s="107"/>
      <c r="F51" s="108"/>
      <c r="G51" s="10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  <c r="IU51" s="110"/>
    </row>
    <row r="52" spans="1:255" s="111" customFormat="1" ht="12" customHeight="1">
      <c r="A52" s="105"/>
      <c r="B52" s="106" t="s">
        <v>106</v>
      </c>
      <c r="C52" s="107" t="s">
        <v>26</v>
      </c>
      <c r="D52" s="107">
        <v>500</v>
      </c>
      <c r="E52" s="107" t="s">
        <v>70</v>
      </c>
      <c r="F52" s="108">
        <v>1150</v>
      </c>
      <c r="G52" s="109">
        <f t="shared" si="2"/>
        <v>575000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  <c r="IU52" s="110"/>
    </row>
    <row r="53" spans="1:255" s="111" customFormat="1" ht="12" customHeight="1">
      <c r="A53" s="105"/>
      <c r="B53" s="106" t="s">
        <v>65</v>
      </c>
      <c r="C53" s="107" t="s">
        <v>26</v>
      </c>
      <c r="D53" s="107">
        <v>500</v>
      </c>
      <c r="E53" s="107" t="s">
        <v>81</v>
      </c>
      <c r="F53" s="108">
        <v>1250</v>
      </c>
      <c r="G53" s="109">
        <f t="shared" si="2"/>
        <v>625000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  <c r="IU53" s="110"/>
    </row>
    <row r="54" spans="1:255" s="111" customFormat="1" ht="12" customHeight="1">
      <c r="A54" s="105"/>
      <c r="B54" s="112" t="s">
        <v>66</v>
      </c>
      <c r="C54" s="107"/>
      <c r="D54" s="107"/>
      <c r="E54" s="107"/>
      <c r="F54" s="108"/>
      <c r="G54" s="109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10"/>
      <c r="IS54" s="110"/>
      <c r="IT54" s="110"/>
      <c r="IU54" s="110"/>
    </row>
    <row r="55" spans="1:255" s="111" customFormat="1" ht="12" customHeight="1">
      <c r="A55" s="105"/>
      <c r="B55" s="106" t="s">
        <v>107</v>
      </c>
      <c r="C55" s="107" t="s">
        <v>72</v>
      </c>
      <c r="D55" s="107">
        <v>4</v>
      </c>
      <c r="E55" s="107" t="s">
        <v>70</v>
      </c>
      <c r="F55" s="108">
        <v>10500</v>
      </c>
      <c r="G55" s="109">
        <f t="shared" si="2"/>
        <v>42000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10"/>
      <c r="IS55" s="110"/>
      <c r="IT55" s="110"/>
      <c r="IU55" s="110"/>
    </row>
    <row r="56" spans="1:255" s="111" customFormat="1" ht="12" customHeight="1">
      <c r="A56" s="105"/>
      <c r="B56" s="106" t="s">
        <v>108</v>
      </c>
      <c r="C56" s="107" t="s">
        <v>109</v>
      </c>
      <c r="D56" s="107">
        <v>0.33</v>
      </c>
      <c r="E56" s="107" t="s">
        <v>98</v>
      </c>
      <c r="F56" s="108">
        <v>147000</v>
      </c>
      <c r="G56" s="109">
        <f t="shared" si="2"/>
        <v>48510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</row>
    <row r="57" spans="1:255" s="111" customFormat="1" ht="12" customHeight="1">
      <c r="A57" s="105"/>
      <c r="B57" s="106" t="s">
        <v>110</v>
      </c>
      <c r="C57" s="107" t="s">
        <v>111</v>
      </c>
      <c r="D57" s="107">
        <v>0.5</v>
      </c>
      <c r="E57" s="107" t="s">
        <v>68</v>
      </c>
      <c r="F57" s="108">
        <v>10000</v>
      </c>
      <c r="G57" s="109">
        <f t="shared" si="2"/>
        <v>5000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  <c r="IU57" s="110"/>
    </row>
    <row r="58" spans="1:255" s="111" customFormat="1" ht="12" customHeight="1">
      <c r="A58" s="105"/>
      <c r="B58" s="112" t="s">
        <v>67</v>
      </c>
      <c r="C58" s="107"/>
      <c r="D58" s="107"/>
      <c r="E58" s="107"/>
      <c r="F58" s="108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  <c r="IU58" s="110"/>
    </row>
    <row r="59" spans="1:255" s="111" customFormat="1" ht="12" customHeight="1">
      <c r="A59" s="105"/>
      <c r="B59" s="106" t="s">
        <v>112</v>
      </c>
      <c r="C59" s="107" t="s">
        <v>72</v>
      </c>
      <c r="D59" s="107">
        <v>4</v>
      </c>
      <c r="E59" s="107" t="s">
        <v>113</v>
      </c>
      <c r="F59" s="108">
        <v>8000</v>
      </c>
      <c r="G59" s="109">
        <f t="shared" si="2"/>
        <v>32000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  <c r="IU59" s="110"/>
    </row>
    <row r="60" spans="1:255" ht="11.25" customHeight="1">
      <c r="B60" s="16" t="s">
        <v>27</v>
      </c>
      <c r="C60" s="17"/>
      <c r="D60" s="17"/>
      <c r="E60" s="17"/>
      <c r="F60" s="18"/>
      <c r="G60" s="19">
        <f>SUM(G49:G59)</f>
        <v>1577510</v>
      </c>
    </row>
    <row r="61" spans="1:255" ht="11.25" customHeight="1">
      <c r="B61" s="115"/>
      <c r="C61" s="14"/>
      <c r="D61" s="14"/>
      <c r="E61" s="20"/>
      <c r="F61" s="15"/>
      <c r="G61" s="15"/>
    </row>
    <row r="62" spans="1:255" ht="12" customHeight="1">
      <c r="A62" s="5"/>
      <c r="B62" s="83" t="s">
        <v>28</v>
      </c>
      <c r="C62" s="84"/>
      <c r="D62" s="85"/>
      <c r="E62" s="85"/>
      <c r="F62" s="86"/>
      <c r="G62" s="87"/>
    </row>
    <row r="63" spans="1:255" ht="24" customHeight="1">
      <c r="A63" s="5"/>
      <c r="B63" s="88" t="s">
        <v>29</v>
      </c>
      <c r="C63" s="89" t="s">
        <v>24</v>
      </c>
      <c r="D63" s="89" t="s">
        <v>25</v>
      </c>
      <c r="E63" s="88" t="s">
        <v>13</v>
      </c>
      <c r="F63" s="89" t="s">
        <v>14</v>
      </c>
      <c r="G63" s="88" t="s">
        <v>15</v>
      </c>
    </row>
    <row r="64" spans="1:255" s="111" customFormat="1" ht="12" customHeight="1">
      <c r="A64" s="105"/>
      <c r="B64" s="106" t="s">
        <v>114</v>
      </c>
      <c r="C64" s="107" t="s">
        <v>26</v>
      </c>
      <c r="D64" s="107">
        <v>14000</v>
      </c>
      <c r="E64" s="107" t="s">
        <v>78</v>
      </c>
      <c r="F64" s="108">
        <v>10</v>
      </c>
      <c r="G64" s="109">
        <f t="shared" ref="G64" si="3">+F64*D64</f>
        <v>140000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</row>
    <row r="65" spans="1:7" ht="11.25" customHeight="1">
      <c r="B65" s="16" t="s">
        <v>30</v>
      </c>
      <c r="C65" s="17"/>
      <c r="D65" s="17"/>
      <c r="E65" s="17"/>
      <c r="F65" s="18"/>
      <c r="G65" s="19">
        <f>SUM(G64:G64)</f>
        <v>140000</v>
      </c>
    </row>
    <row r="66" spans="1:7" ht="11.25" customHeight="1">
      <c r="B66" s="36"/>
      <c r="C66" s="36"/>
      <c r="D66" s="36"/>
      <c r="E66" s="36"/>
      <c r="F66" s="37"/>
      <c r="G66" s="37"/>
    </row>
    <row r="67" spans="1:7" ht="11.25" customHeight="1">
      <c r="B67" s="38" t="s">
        <v>31</v>
      </c>
      <c r="C67" s="39"/>
      <c r="D67" s="39"/>
      <c r="E67" s="39"/>
      <c r="F67" s="39"/>
      <c r="G67" s="40">
        <f>G24+G29+G45+G60+G65</f>
        <v>2523510</v>
      </c>
    </row>
    <row r="68" spans="1:7" ht="11.25" customHeight="1">
      <c r="B68" s="41" t="s">
        <v>32</v>
      </c>
      <c r="C68" s="22"/>
      <c r="D68" s="22"/>
      <c r="E68" s="22"/>
      <c r="F68" s="22"/>
      <c r="G68" s="42">
        <f>G67*0.05</f>
        <v>126175.5</v>
      </c>
    </row>
    <row r="69" spans="1:7" ht="11.25" customHeight="1">
      <c r="B69" s="43" t="s">
        <v>33</v>
      </c>
      <c r="C69" s="21"/>
      <c r="D69" s="21"/>
      <c r="E69" s="21"/>
      <c r="F69" s="21"/>
      <c r="G69" s="44">
        <f>G68+G67</f>
        <v>2649685.5</v>
      </c>
    </row>
    <row r="70" spans="1:7" ht="11.25" customHeight="1">
      <c r="B70" s="41" t="s">
        <v>34</v>
      </c>
      <c r="C70" s="22"/>
      <c r="D70" s="22"/>
      <c r="E70" s="22"/>
      <c r="F70" s="22"/>
      <c r="G70" s="42">
        <f>G12</f>
        <v>3990000</v>
      </c>
    </row>
    <row r="71" spans="1:7" ht="11.25" customHeight="1">
      <c r="B71" s="45" t="s">
        <v>35</v>
      </c>
      <c r="C71" s="46"/>
      <c r="D71" s="46"/>
      <c r="E71" s="46"/>
      <c r="F71" s="46"/>
      <c r="G71" s="47">
        <f>G70-G69</f>
        <v>1340314.5</v>
      </c>
    </row>
    <row r="72" spans="1:7" ht="11.25" customHeight="1">
      <c r="B72" s="34" t="s">
        <v>36</v>
      </c>
      <c r="C72" s="35"/>
      <c r="D72" s="35"/>
      <c r="E72" s="35"/>
      <c r="F72" s="35"/>
      <c r="G72" s="30"/>
    </row>
    <row r="73" spans="1:7" ht="11.25" customHeight="1" thickBot="1">
      <c r="B73" s="48"/>
      <c r="C73" s="35"/>
      <c r="D73" s="35"/>
      <c r="E73" s="35"/>
      <c r="F73" s="35"/>
      <c r="G73" s="30"/>
    </row>
    <row r="74" spans="1:7" s="97" customFormat="1" ht="12" customHeight="1">
      <c r="A74" s="94"/>
      <c r="B74" s="60" t="s">
        <v>37</v>
      </c>
      <c r="C74" s="95"/>
      <c r="D74" s="95"/>
      <c r="E74" s="95"/>
      <c r="F74" s="95"/>
      <c r="G74" s="96"/>
    </row>
    <row r="75" spans="1:7" s="97" customFormat="1" ht="12" customHeight="1">
      <c r="A75" s="94"/>
      <c r="B75" s="123" t="s">
        <v>38</v>
      </c>
      <c r="C75" s="98"/>
      <c r="D75" s="98"/>
      <c r="E75" s="98"/>
      <c r="F75" s="98"/>
      <c r="G75" s="99"/>
    </row>
    <row r="76" spans="1:7" s="97" customFormat="1" ht="12" customHeight="1">
      <c r="B76" s="123" t="s">
        <v>58</v>
      </c>
      <c r="C76" s="98"/>
      <c r="D76" s="98"/>
      <c r="E76" s="98"/>
      <c r="F76" s="98"/>
      <c r="G76" s="99"/>
    </row>
    <row r="77" spans="1:7" s="97" customFormat="1" ht="12" customHeight="1">
      <c r="B77" s="123" t="s">
        <v>115</v>
      </c>
      <c r="C77" s="98"/>
      <c r="D77" s="98"/>
      <c r="E77" s="98"/>
      <c r="F77" s="98"/>
      <c r="G77" s="99"/>
    </row>
    <row r="78" spans="1:7" s="97" customFormat="1" ht="12" customHeight="1">
      <c r="B78" s="123" t="s">
        <v>39</v>
      </c>
      <c r="C78" s="98"/>
      <c r="D78" s="98"/>
      <c r="E78" s="98"/>
      <c r="F78" s="98"/>
      <c r="G78" s="99"/>
    </row>
    <row r="79" spans="1:7" s="97" customFormat="1" ht="12" customHeight="1">
      <c r="B79" s="123" t="s">
        <v>40</v>
      </c>
      <c r="C79" s="98"/>
      <c r="D79" s="98"/>
      <c r="E79" s="98"/>
      <c r="F79" s="98"/>
      <c r="G79" s="99"/>
    </row>
    <row r="80" spans="1:7" s="97" customFormat="1" ht="12" customHeight="1" thickBot="1">
      <c r="B80" s="124" t="s">
        <v>41</v>
      </c>
      <c r="C80" s="100"/>
      <c r="D80" s="100"/>
      <c r="E80" s="100"/>
      <c r="F80" s="100"/>
      <c r="G80" s="101"/>
    </row>
    <row r="81" spans="1:255" s="104" customFormat="1" ht="9">
      <c r="A81" s="102"/>
      <c r="B81" s="58"/>
      <c r="C81" s="32"/>
      <c r="D81" s="32"/>
      <c r="E81" s="32"/>
      <c r="F81" s="32"/>
      <c r="G81" s="103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102"/>
      <c r="GD81" s="102"/>
      <c r="GE81" s="102"/>
      <c r="GF81" s="102"/>
      <c r="GG81" s="102"/>
      <c r="GH81" s="102"/>
      <c r="GI81" s="102"/>
      <c r="GJ81" s="102"/>
      <c r="GK81" s="102"/>
      <c r="GL81" s="102"/>
      <c r="GM81" s="102"/>
      <c r="GN81" s="102"/>
      <c r="GO81" s="102"/>
      <c r="GP81" s="102"/>
      <c r="GQ81" s="102"/>
      <c r="GR81" s="102"/>
      <c r="GS81" s="102"/>
      <c r="GT81" s="102"/>
      <c r="GU81" s="102"/>
      <c r="GV81" s="102"/>
      <c r="GW81" s="102"/>
      <c r="GX81" s="102"/>
      <c r="GY81" s="102"/>
      <c r="GZ81" s="102"/>
      <c r="HA81" s="102"/>
      <c r="HB81" s="102"/>
      <c r="HC81" s="102"/>
      <c r="HD81" s="102"/>
      <c r="HE81" s="102"/>
      <c r="HF81" s="102"/>
      <c r="HG81" s="102"/>
      <c r="HH81" s="102"/>
      <c r="HI81" s="102"/>
      <c r="HJ81" s="102"/>
      <c r="HK81" s="102"/>
      <c r="HL81" s="102"/>
      <c r="HM81" s="102"/>
      <c r="HN81" s="102"/>
      <c r="HO81" s="102"/>
      <c r="HP81" s="102"/>
      <c r="HQ81" s="102"/>
      <c r="HR81" s="102"/>
      <c r="HS81" s="102"/>
      <c r="HT81" s="102"/>
      <c r="HU81" s="102"/>
      <c r="HV81" s="102"/>
      <c r="HW81" s="102"/>
      <c r="HX81" s="102"/>
      <c r="HY81" s="102"/>
      <c r="HZ81" s="102"/>
      <c r="IA81" s="102"/>
      <c r="IB81" s="102"/>
      <c r="IC81" s="102"/>
      <c r="ID81" s="102"/>
      <c r="IE81" s="102"/>
      <c r="IF81" s="102"/>
      <c r="IG81" s="102"/>
      <c r="IH81" s="102"/>
      <c r="II81" s="102"/>
      <c r="IJ81" s="102"/>
      <c r="IK81" s="102"/>
      <c r="IL81" s="102"/>
      <c r="IM81" s="102"/>
      <c r="IN81" s="102"/>
      <c r="IO81" s="102"/>
      <c r="IP81" s="102"/>
      <c r="IQ81" s="102"/>
      <c r="IR81" s="102"/>
      <c r="IS81" s="102"/>
      <c r="IT81" s="102"/>
      <c r="IU81" s="102"/>
    </row>
    <row r="82" spans="1:255" ht="11.25" customHeight="1" thickBot="1">
      <c r="B82" s="125" t="s">
        <v>42</v>
      </c>
      <c r="C82" s="126"/>
      <c r="D82" s="57"/>
      <c r="E82" s="23"/>
      <c r="F82" s="23"/>
      <c r="G82" s="30"/>
    </row>
    <row r="83" spans="1:255" ht="11.25" customHeight="1">
      <c r="B83" s="50" t="s">
        <v>29</v>
      </c>
      <c r="C83" s="24" t="s">
        <v>43</v>
      </c>
      <c r="D83" s="51" t="s">
        <v>44</v>
      </c>
      <c r="E83" s="23"/>
      <c r="F83" s="23"/>
      <c r="G83" s="30"/>
    </row>
    <row r="84" spans="1:255" ht="11.25" customHeight="1">
      <c r="B84" s="52" t="s">
        <v>45</v>
      </c>
      <c r="C84" s="25">
        <f>+G24</f>
        <v>259000</v>
      </c>
      <c r="D84" s="53">
        <f>(C84/C90)</f>
        <v>9.7747449650156595E-2</v>
      </c>
      <c r="E84" s="23"/>
      <c r="F84" s="23"/>
      <c r="G84" s="30"/>
    </row>
    <row r="85" spans="1:255" ht="11.25" customHeight="1">
      <c r="B85" s="52" t="s">
        <v>46</v>
      </c>
      <c r="C85" s="26">
        <v>0</v>
      </c>
      <c r="D85" s="53">
        <v>0</v>
      </c>
      <c r="E85" s="23"/>
      <c r="F85" s="23"/>
      <c r="G85" s="30"/>
    </row>
    <row r="86" spans="1:255" ht="11.25" customHeight="1">
      <c r="B86" s="52" t="s">
        <v>47</v>
      </c>
      <c r="C86" s="25">
        <f>+G45</f>
        <v>547000</v>
      </c>
      <c r="D86" s="53">
        <f>(C86/C90)</f>
        <v>0.20643959443488671</v>
      </c>
      <c r="E86" s="23"/>
      <c r="F86" s="23"/>
      <c r="G86" s="30"/>
    </row>
    <row r="87" spans="1:255" ht="11.25" customHeight="1">
      <c r="B87" s="52" t="s">
        <v>23</v>
      </c>
      <c r="C87" s="25">
        <f>+G60</f>
        <v>1577510</v>
      </c>
      <c r="D87" s="53">
        <f>(C87/C90)</f>
        <v>0.59535744902555421</v>
      </c>
      <c r="E87" s="23"/>
      <c r="F87" s="23"/>
      <c r="G87" s="30"/>
    </row>
    <row r="88" spans="1:255" ht="11.25" customHeight="1">
      <c r="B88" s="52" t="s">
        <v>48</v>
      </c>
      <c r="C88" s="27">
        <f>+G65</f>
        <v>140000</v>
      </c>
      <c r="D88" s="53">
        <f>(C88/C90)</f>
        <v>5.2836459270354914E-2</v>
      </c>
      <c r="E88" s="29"/>
      <c r="F88" s="29"/>
      <c r="G88" s="30"/>
    </row>
    <row r="89" spans="1:255" ht="11.25" customHeight="1">
      <c r="B89" s="52" t="s">
        <v>49</v>
      </c>
      <c r="C89" s="27">
        <f>+G68</f>
        <v>126175.5</v>
      </c>
      <c r="D89" s="53">
        <f>(C89/C90)</f>
        <v>4.7619047619047616E-2</v>
      </c>
      <c r="E89" s="29"/>
      <c r="F89" s="29"/>
      <c r="G89" s="30"/>
    </row>
    <row r="90" spans="1:255" ht="11.25" customHeight="1" thickBot="1">
      <c r="B90" s="54" t="s">
        <v>50</v>
      </c>
      <c r="C90" s="55">
        <f>SUM(C84:C89)</f>
        <v>2649685.5</v>
      </c>
      <c r="D90" s="56">
        <f>SUM(D84:D89)</f>
        <v>1.0000000000000002</v>
      </c>
      <c r="E90" s="29"/>
      <c r="F90" s="29"/>
      <c r="G90" s="30"/>
    </row>
    <row r="91" spans="1:255" ht="11.25" customHeight="1">
      <c r="B91" s="48"/>
      <c r="C91" s="35"/>
      <c r="D91" s="35"/>
      <c r="E91" s="35"/>
      <c r="F91" s="35"/>
      <c r="G91" s="30"/>
    </row>
    <row r="92" spans="1:255" ht="11.25" customHeight="1">
      <c r="B92" s="49"/>
      <c r="C92" s="35"/>
      <c r="D92" s="35"/>
      <c r="E92" s="35"/>
      <c r="F92" s="35"/>
      <c r="G92" s="30"/>
    </row>
    <row r="93" spans="1:255" ht="11.25" customHeight="1" thickBot="1">
      <c r="B93" s="62"/>
      <c r="C93" s="63" t="s">
        <v>69</v>
      </c>
      <c r="D93" s="64"/>
      <c r="E93" s="65"/>
      <c r="F93" s="28"/>
      <c r="G93" s="30"/>
    </row>
    <row r="94" spans="1:255" ht="11.25" customHeight="1">
      <c r="B94" s="66" t="s">
        <v>55</v>
      </c>
      <c r="C94" s="113">
        <v>12000</v>
      </c>
      <c r="D94" s="113">
        <v>14000</v>
      </c>
      <c r="E94" s="114">
        <v>16000</v>
      </c>
      <c r="F94" s="61"/>
      <c r="G94" s="31"/>
    </row>
    <row r="95" spans="1:255" ht="11.25" customHeight="1" thickBot="1">
      <c r="B95" s="54" t="s">
        <v>59</v>
      </c>
      <c r="C95" s="72">
        <f>(G69/C94)</f>
        <v>220.80712500000001</v>
      </c>
      <c r="D95" s="72">
        <f>(G69/D94)</f>
        <v>189.26325</v>
      </c>
      <c r="E95" s="73">
        <f>(G69/E94)</f>
        <v>165.60534375</v>
      </c>
      <c r="F95" s="61"/>
      <c r="G95" s="31"/>
    </row>
    <row r="96" spans="1:255" ht="11.25" customHeight="1">
      <c r="B96" s="59" t="s">
        <v>51</v>
      </c>
      <c r="C96" s="32"/>
      <c r="D96" s="32"/>
      <c r="E96" s="32"/>
      <c r="F96" s="32"/>
      <c r="G96" s="32"/>
    </row>
  </sheetData>
  <mergeCells count="9">
    <mergeCell ref="B82:C8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2023-02-08T15:36:52Z</dcterms:modified>
</cp:coreProperties>
</file>