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Berenje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G69" i="1"/>
  <c r="G68" i="1" l="1"/>
  <c r="G67" i="1"/>
  <c r="G66" i="1"/>
  <c r="G65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70" i="1" l="1"/>
  <c r="G61" i="1" l="1"/>
  <c r="G39" i="1" l="1"/>
  <c r="G40" i="1"/>
  <c r="G41" i="1"/>
  <c r="G38" i="1"/>
  <c r="G29" i="1" l="1"/>
  <c r="G42" i="1" l="1"/>
  <c r="C93" i="1" l="1"/>
  <c r="C91" i="1"/>
  <c r="G75" i="1"/>
  <c r="C89" i="1" l="1"/>
  <c r="C92" i="1"/>
  <c r="G72" i="1" l="1"/>
  <c r="G73" i="1" s="1"/>
  <c r="G74" i="1" l="1"/>
  <c r="D100" i="1" s="1"/>
  <c r="C94" i="1"/>
  <c r="E100" i="1" l="1"/>
  <c r="C100" i="1"/>
  <c r="G76" i="1"/>
  <c r="C95" i="1"/>
  <c r="D92" i="1" l="1"/>
  <c r="D91" i="1"/>
  <c r="D93" i="1"/>
  <c r="D89" i="1"/>
  <c r="D94" i="1"/>
  <c r="D95" i="1" l="1"/>
</calcChain>
</file>

<file path=xl/sharedStrings.xml><?xml version="1.0" encoding="utf-8"?>
<sst xmlns="http://schemas.openxmlformats.org/spreadsheetml/2006/main" count="183" uniqueCount="128">
  <si>
    <t>RUBRO O CULTIVO</t>
  </si>
  <si>
    <t>BERENJENA</t>
  </si>
  <si>
    <t>RENDIMIENTO (Kg/Há.)</t>
  </si>
  <si>
    <t>VARIEDAD</t>
  </si>
  <si>
    <t>BLACK BEAUTY/JASPE/MULATA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</si>
  <si>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</si>
  <si>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</si>
  <si>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</si>
  <si>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</si>
  <si>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</si>
  <si>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</si>
  <si>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</si>
  <si>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</si>
  <si>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</si>
  <si>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</si>
  <si>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</si>
  <si>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</si>
  <si>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</si>
  <si>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</si>
  <si>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</si>
  <si>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julio- agosto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</si>
  <si>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</si>
  <si>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</si>
  <si>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</si>
  <si>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</si>
  <si>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</si>
  <si>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</si>
  <si>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</si>
  <si>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</si>
  <si>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</si>
  <si>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</si>
  <si>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</si>
  <si>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</si>
  <si>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</si>
  <si>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</si>
  <si>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</si>
  <si>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</si>
  <si>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</si>
  <si>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Riego y fertirrigación</t>
  </si>
  <si>
    <t>marzo-octubre</t>
  </si>
  <si>
    <t>Aplicación materia orgánica</t>
  </si>
  <si>
    <t>febrero-marzo</t>
  </si>
  <si>
    <t>Amarra</t>
  </si>
  <si>
    <t>mayo-septiembre</t>
  </si>
  <si>
    <t>Aplicación agroquímicos</t>
  </si>
  <si>
    <t>marzo-septiembre</t>
  </si>
  <si>
    <t>Cosecha</t>
  </si>
  <si>
    <t>junio-noviembre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</si>
  <si>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</si>
  <si>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</si>
  <si>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</si>
  <si>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</si>
  <si>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</si>
  <si>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</si>
  <si>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</si>
  <si>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</si>
  <si>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</si>
  <si>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</si>
  <si>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</si>
  <si>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</si>
  <si>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</si>
  <si>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</si>
  <si>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</si>
  <si>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semillas( 3000 U)</t>
  </si>
  <si>
    <t xml:space="preserve">u </t>
  </si>
  <si>
    <t xml:space="preserve">febrero  </t>
  </si>
  <si>
    <t>FERTILIZANTES</t>
  </si>
  <si>
    <t>Urea</t>
  </si>
  <si>
    <t>Kg</t>
  </si>
  <si>
    <t>abril-octubre</t>
  </si>
  <si>
    <t>Nitrato de Potasio</t>
  </si>
  <si>
    <t>junio-octubre</t>
  </si>
  <si>
    <t>Ácido fosfórico</t>
  </si>
  <si>
    <t>Lt.</t>
  </si>
  <si>
    <t>marzo-junio</t>
  </si>
  <si>
    <t>Nitrato de magnesio</t>
  </si>
  <si>
    <t>Fosfato Monoamónico</t>
  </si>
  <si>
    <t>Superfosfato Triple</t>
  </si>
  <si>
    <t>marzo</t>
  </si>
  <si>
    <t>Materia orgánica (guano)</t>
  </si>
  <si>
    <t>INSECTICIDAS</t>
  </si>
  <si>
    <t>Rugby</t>
  </si>
  <si>
    <t>Clorpirifos 48% EC</t>
  </si>
  <si>
    <t>Dimetoato 40% EC (I)</t>
  </si>
  <si>
    <t>abril-agosto</t>
  </si>
  <si>
    <t>Selecron 720 EC (I)</t>
  </si>
  <si>
    <t>Subtotal Insumos</t>
  </si>
  <si>
    <t>OTROS</t>
  </si>
  <si>
    <t>Item</t>
  </si>
  <si>
    <t>Biorradicante</t>
  </si>
  <si>
    <t>l</t>
  </si>
  <si>
    <t>marzo- abril</t>
  </si>
  <si>
    <t>Ecosalt</t>
  </si>
  <si>
    <t>abril- julio</t>
  </si>
  <si>
    <t>Cajas plataneras</t>
  </si>
  <si>
    <t>u</t>
  </si>
  <si>
    <t>junio- julio</t>
  </si>
  <si>
    <t>Cintas de riego</t>
  </si>
  <si>
    <t xml:space="preserve">abril 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</si>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</sst>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6" fillId="2" borderId="55" xfId="0" applyNumberFormat="1" applyFont="1" applyFill="1" applyBorder="1"/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F78" sqref="F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2">
      <c r="A9" s="18"/>
      <c r="B9" s="5" t="s">
        <v>0</v>
      </c>
      <c r="C9" s="102" t="s">
        <v>1</v>
      </c>
      <c r="D9" s="6"/>
      <c r="E9" s="146" t="s">
        <v>2</v>
      </c>
      <c r="F9" s="147"/>
      <c r="G9" s="106">
        <v>45000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2">
      <c r="A10" s="18"/>
      <c r="B10" s="7" t="s">
        <v>3</v>
      </c>
      <c r="C10" s="102" t="s">
        <v>4</v>
      </c>
      <c r="D10" s="6"/>
      <c r="E10" s="148" t="s">
        <v>5</v>
      </c>
      <c r="F10" s="149"/>
      <c r="G10" s="101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2">
      <c r="A11" s="18"/>
      <c r="B11" s="7" t="s">
        <v>7</v>
      </c>
      <c r="C11" s="101" t="s">
        <v>8</v>
      </c>
      <c r="D11" s="6"/>
      <c r="E11" s="148" t="s">
        <v>9</v>
      </c>
      <c r="F11" s="149"/>
      <c r="G11" s="123">
        <v>600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2">
      <c r="A12" s="18"/>
      <c r="B12" s="7" t="s">
        <v>10</v>
      </c>
      <c r="C12" s="102" t="s">
        <v>11</v>
      </c>
      <c r="D12" s="6"/>
      <c r="E12" s="104" t="s">
        <v>12</v>
      </c>
      <c r="F12" s="125"/>
      <c r="G12" s="105">
        <f>(G9*G11)</f>
        <v>27000000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2">
      <c r="A13" s="18"/>
      <c r="B13" s="7" t="s">
        <v>13</v>
      </c>
      <c r="C13" s="101" t="s">
        <v>14</v>
      </c>
      <c r="D13" s="6"/>
      <c r="E13" s="148" t="s">
        <v>15</v>
      </c>
      <c r="F13" s="149"/>
      <c r="G13" s="101" t="s"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2">
      <c r="A14" s="18"/>
      <c r="B14" s="7" t="s">
        <v>17</v>
      </c>
      <c r="C14" s="101" t="s">
        <v>18</v>
      </c>
      <c r="D14" s="6"/>
      <c r="E14" s="148" t="s">
        <v>19</v>
      </c>
      <c r="F14" s="149"/>
      <c r="G14" s="101" t="s">
        <v>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2">
      <c r="A15" s="18"/>
      <c r="B15" s="7" t="s">
        <v>21</v>
      </c>
      <c r="C15" s="103">
        <v>44989</v>
      </c>
      <c r="D15" s="6"/>
      <c r="E15" s="150" t="s">
        <v>22</v>
      </c>
      <c r="F15" s="151"/>
      <c r="G15" s="102" t="s">
        <v>23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27"/>
      <c r="B17" s="152" t="s">
        <v>24</v>
      </c>
      <c r="C17" s="153"/>
      <c r="D17" s="153"/>
      <c r="E17" s="153"/>
      <c r="F17" s="153"/>
      <c r="G17" s="15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25">
      <c r="A19" s="18"/>
      <c r="B19" s="30" t="s">
        <v>25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25">
      <c r="A20" s="27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2">
      <c r="A21" s="27"/>
      <c r="B21" s="9" t="s">
        <v>32</v>
      </c>
      <c r="C21" s="102" t="s">
        <v>33</v>
      </c>
      <c r="D21" s="107">
        <v>5</v>
      </c>
      <c r="E21" s="124" t="s">
        <v>34</v>
      </c>
      <c r="F21" s="105">
        <v>40000</v>
      </c>
      <c r="G21" s="105">
        <f t="shared" ref="G21:G28" si="0">(D21*F21)</f>
        <v>200000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2">
      <c r="A22" s="27"/>
      <c r="B22" s="9" t="s">
        <v>35</v>
      </c>
      <c r="C22" s="102" t="s">
        <v>33</v>
      </c>
      <c r="D22" s="107">
        <v>5</v>
      </c>
      <c r="E22" s="124" t="s">
        <v>36</v>
      </c>
      <c r="F22" s="105">
        <v>40000</v>
      </c>
      <c r="G22" s="105">
        <f t="shared" si="0"/>
        <v>200000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2">
      <c r="A23" s="27"/>
      <c r="B23" s="9" t="s">
        <v>37</v>
      </c>
      <c r="C23" s="102" t="s">
        <v>33</v>
      </c>
      <c r="D23" s="107">
        <v>8</v>
      </c>
      <c r="E23" s="124" t="s">
        <v>36</v>
      </c>
      <c r="F23" s="105">
        <v>40000</v>
      </c>
      <c r="G23" s="105">
        <f t="shared" si="0"/>
        <v>320000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2">
      <c r="A24" s="27"/>
      <c r="B24" s="9" t="s">
        <v>38</v>
      </c>
      <c r="C24" s="102" t="s">
        <v>33</v>
      </c>
      <c r="D24" s="107">
        <v>10</v>
      </c>
      <c r="E24" s="124" t="s">
        <v>39</v>
      </c>
      <c r="F24" s="105">
        <v>40000</v>
      </c>
      <c r="G24" s="105">
        <f t="shared" si="0"/>
        <v>400000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2">
      <c r="A25" s="27"/>
      <c r="B25" s="9" t="s">
        <v>40</v>
      </c>
      <c r="C25" s="102" t="s">
        <v>33</v>
      </c>
      <c r="D25" s="107">
        <v>4</v>
      </c>
      <c r="E25" s="124" t="s">
        <v>41</v>
      </c>
      <c r="F25" s="105">
        <v>40000</v>
      </c>
      <c r="G25" s="105">
        <f t="shared" si="0"/>
        <v>160000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2">
      <c r="A26" s="27"/>
      <c r="B26" s="9" t="s">
        <v>42</v>
      </c>
      <c r="C26" s="102" t="s">
        <v>33</v>
      </c>
      <c r="D26" s="107">
        <v>8</v>
      </c>
      <c r="E26" s="124" t="s">
        <v>43</v>
      </c>
      <c r="F26" s="105">
        <v>40000</v>
      </c>
      <c r="G26" s="105">
        <f t="shared" si="0"/>
        <v>320000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2">
      <c r="A27" s="27"/>
      <c r="B27" s="9" t="s">
        <v>44</v>
      </c>
      <c r="C27" s="102" t="s">
        <v>33</v>
      </c>
      <c r="D27" s="107">
        <v>6</v>
      </c>
      <c r="E27" s="124" t="s">
        <v>45</v>
      </c>
      <c r="F27" s="105">
        <v>40000</v>
      </c>
      <c r="G27" s="105">
        <f t="shared" si="0"/>
        <v>240000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2">
      <c r="A28" s="27"/>
      <c r="B28" s="9" t="s">
        <v>46</v>
      </c>
      <c r="C28" s="102" t="s">
        <v>33</v>
      </c>
      <c r="D28" s="107">
        <v>8</v>
      </c>
      <c r="E28" s="124" t="s">
        <v>47</v>
      </c>
      <c r="F28" s="105">
        <v>40000</v>
      </c>
      <c r="G28" s="105">
        <f t="shared" si="0"/>
        <v>320000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25">
      <c r="A29" s="27"/>
      <c r="B29" s="33" t="s">
        <v>48</v>
      </c>
      <c r="C29" s="99"/>
      <c r="D29" s="99"/>
      <c r="E29" s="99"/>
      <c r="F29" s="99"/>
      <c r="G29" s="100">
        <f>SUM(G21:G28)</f>
        <v>2160000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 customHeight="1" x14ac:dyDescent="0.25">
      <c r="A30" s="21"/>
      <c r="B30" s="28"/>
      <c r="C30" s="29"/>
      <c r="D30" s="29"/>
      <c r="E30" s="29"/>
      <c r="F30" s="34"/>
      <c r="G30" s="3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25">
      <c r="A31" s="18"/>
      <c r="B31" s="35" t="s">
        <v>49</v>
      </c>
      <c r="C31" s="36"/>
      <c r="D31" s="37"/>
      <c r="E31" s="37"/>
      <c r="F31" s="37"/>
      <c r="G31" s="3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24" customHeight="1" x14ac:dyDescent="0.25">
      <c r="A32" s="18"/>
      <c r="B32" s="38" t="s">
        <v>26</v>
      </c>
      <c r="C32" s="39" t="s">
        <v>27</v>
      </c>
      <c r="D32" s="39" t="s">
        <v>28</v>
      </c>
      <c r="E32" s="38" t="s">
        <v>29</v>
      </c>
      <c r="F32" s="39" t="s">
        <v>30</v>
      </c>
      <c r="G32" s="38" t="s">
        <v>31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25">
      <c r="A33" s="18"/>
      <c r="B33" s="40"/>
      <c r="C33" s="40"/>
      <c r="D33" s="40"/>
      <c r="E33" s="40"/>
      <c r="F33" s="40"/>
      <c r="G33" s="4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25">
      <c r="A34" s="18"/>
      <c r="B34" s="41" t="s">
        <v>50</v>
      </c>
      <c r="C34" s="42"/>
      <c r="D34" s="42"/>
      <c r="E34" s="42"/>
      <c r="F34" s="42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25">
      <c r="A35" s="21"/>
      <c r="B35" s="43"/>
      <c r="C35" s="44"/>
      <c r="D35" s="44"/>
      <c r="E35" s="44"/>
      <c r="F35" s="45"/>
      <c r="G35" s="4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25">
      <c r="A36" s="18"/>
      <c r="B36" s="35" t="s">
        <v>51</v>
      </c>
      <c r="C36" s="36"/>
      <c r="D36" s="37"/>
      <c r="E36" s="37"/>
      <c r="F36" s="37"/>
      <c r="G36" s="3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24" customHeight="1" x14ac:dyDescent="0.25">
      <c r="A37" s="18"/>
      <c r="B37" s="49" t="s">
        <v>26</v>
      </c>
      <c r="C37" s="49" t="s">
        <v>27</v>
      </c>
      <c r="D37" s="49" t="s">
        <v>28</v>
      </c>
      <c r="E37" s="49" t="s">
        <v>29</v>
      </c>
      <c r="F37" s="50" t="s">
        <v>30</v>
      </c>
      <c r="G37" s="49" t="s">
        <v>31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.75" x14ac:dyDescent="0.25">
      <c r="A38" s="46"/>
      <c r="B38" s="120" t="s">
        <v>52</v>
      </c>
      <c r="C38" s="116" t="s">
        <v>53</v>
      </c>
      <c r="D38" s="117">
        <v>5</v>
      </c>
      <c r="E38" s="102" t="s">
        <v>41</v>
      </c>
      <c r="F38" s="118">
        <v>45000</v>
      </c>
      <c r="G38" s="118">
        <f>D38*F38</f>
        <v>225000</v>
      </c>
      <c r="H38" s="19"/>
      <c r="I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.75" x14ac:dyDescent="0.25">
      <c r="A39" s="46"/>
      <c r="B39" s="122" t="s">
        <v>54</v>
      </c>
      <c r="C39" s="116" t="s">
        <v>53</v>
      </c>
      <c r="D39" s="107">
        <v>3</v>
      </c>
      <c r="E39" s="102" t="s">
        <v>41</v>
      </c>
      <c r="F39" s="118">
        <v>45000</v>
      </c>
      <c r="G39" s="118">
        <f t="shared" ref="G39:G41" si="1">D39*F39</f>
        <v>135000</v>
      </c>
      <c r="H39" s="19"/>
      <c r="I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.75" x14ac:dyDescent="0.25">
      <c r="A40" s="46"/>
      <c r="B40" s="120" t="s">
        <v>55</v>
      </c>
      <c r="C40" s="116" t="s">
        <v>53</v>
      </c>
      <c r="D40" s="117">
        <v>3</v>
      </c>
      <c r="E40" s="102" t="s">
        <v>41</v>
      </c>
      <c r="F40" s="118">
        <v>45000</v>
      </c>
      <c r="G40" s="118">
        <f t="shared" si="1"/>
        <v>135000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2.75" x14ac:dyDescent="0.25">
      <c r="A41" s="46"/>
      <c r="B41" s="121" t="s">
        <v>56</v>
      </c>
      <c r="C41" s="116" t="s">
        <v>53</v>
      </c>
      <c r="D41" s="119">
        <v>4</v>
      </c>
      <c r="E41" s="102" t="s">
        <v>41</v>
      </c>
      <c r="F41" s="118">
        <v>45000</v>
      </c>
      <c r="G41" s="118">
        <f t="shared" si="1"/>
        <v>180000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2.75" customHeight="1" x14ac:dyDescent="0.25">
      <c r="A42" s="18"/>
      <c r="B42" s="47" t="s">
        <v>57</v>
      </c>
      <c r="C42" s="98"/>
      <c r="D42" s="98"/>
      <c r="E42" s="98"/>
      <c r="F42" s="98"/>
      <c r="G42" s="97">
        <f>SUM(G38:G41)</f>
        <v>675000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" customHeight="1" x14ac:dyDescent="0.25">
      <c r="A43" s="21"/>
      <c r="B43" s="43"/>
      <c r="C43" s="44"/>
      <c r="D43" s="44"/>
      <c r="E43" s="44"/>
      <c r="F43" s="45"/>
      <c r="G43" s="4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" customHeight="1" x14ac:dyDescent="0.25">
      <c r="A44" s="18"/>
      <c r="B44" s="35" t="s">
        <v>58</v>
      </c>
      <c r="C44" s="36"/>
      <c r="D44" s="37"/>
      <c r="E44" s="37"/>
      <c r="F44" s="37"/>
      <c r="G44" s="3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24" customHeight="1" x14ac:dyDescent="0.25">
      <c r="A45" s="18"/>
      <c r="B45" s="50" t="s">
        <v>59</v>
      </c>
      <c r="C45" s="50" t="s">
        <v>60</v>
      </c>
      <c r="D45" s="50" t="s">
        <v>61</v>
      </c>
      <c r="E45" s="50" t="s">
        <v>29</v>
      </c>
      <c r="F45" s="50" t="s">
        <v>30</v>
      </c>
      <c r="G45" s="50" t="s">
        <v>31</v>
      </c>
      <c r="H45" s="19"/>
      <c r="I45" s="19"/>
      <c r="J45" s="19"/>
      <c r="K45" s="4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.75" customHeight="1" x14ac:dyDescent="0.25">
      <c r="A46" s="46"/>
      <c r="B46" s="10" t="s">
        <v>62</v>
      </c>
      <c r="C46" s="136"/>
      <c r="D46" s="136"/>
      <c r="E46" s="136"/>
      <c r="F46" s="136"/>
      <c r="G46" s="13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2">
      <c r="A47" s="46"/>
      <c r="B47" s="8" t="s">
        <v>63</v>
      </c>
      <c r="C47" s="137" t="s">
        <v>64</v>
      </c>
      <c r="D47" s="138">
        <v>7</v>
      </c>
      <c r="E47" s="137" t="s">
        <v>65</v>
      </c>
      <c r="F47" s="139">
        <v>130000</v>
      </c>
      <c r="G47" s="139">
        <f>(D47*F47)</f>
        <v>910000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2">
      <c r="A48" s="46"/>
      <c r="B48" s="11" t="s">
        <v>66</v>
      </c>
      <c r="C48" s="140"/>
      <c r="D48" s="140"/>
      <c r="E48" s="140"/>
      <c r="F48" s="139"/>
      <c r="G48" s="139">
        <f t="shared" ref="G48:G60" si="2">(D48*F48)</f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2">
      <c r="A49" s="46"/>
      <c r="B49" s="12" t="s">
        <v>67</v>
      </c>
      <c r="C49" s="140" t="s">
        <v>68</v>
      </c>
      <c r="D49" s="140">
        <v>500</v>
      </c>
      <c r="E49" s="141" t="s">
        <v>69</v>
      </c>
      <c r="F49" s="139">
        <v>958</v>
      </c>
      <c r="G49" s="139">
        <f t="shared" si="2"/>
        <v>479000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2">
      <c r="A50" s="46"/>
      <c r="B50" s="12" t="s">
        <v>70</v>
      </c>
      <c r="C50" s="140" t="s">
        <v>68</v>
      </c>
      <c r="D50" s="140">
        <v>200</v>
      </c>
      <c r="E50" s="142" t="s">
        <v>71</v>
      </c>
      <c r="F50" s="139">
        <v>1528</v>
      </c>
      <c r="G50" s="139">
        <f t="shared" si="2"/>
        <v>305600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2">
      <c r="A51" s="46"/>
      <c r="B51" s="12" t="s">
        <v>72</v>
      </c>
      <c r="C51" s="140" t="s">
        <v>73</v>
      </c>
      <c r="D51" s="140">
        <v>40</v>
      </c>
      <c r="E51" s="142" t="s">
        <v>74</v>
      </c>
      <c r="F51" s="139">
        <v>1832</v>
      </c>
      <c r="G51" s="139">
        <f t="shared" si="2"/>
        <v>73280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2">
      <c r="A52" s="46"/>
      <c r="B52" s="12" t="s">
        <v>75</v>
      </c>
      <c r="C52" s="140" t="s">
        <v>68</v>
      </c>
      <c r="D52" s="140">
        <v>250</v>
      </c>
      <c r="E52" s="142" t="s">
        <v>71</v>
      </c>
      <c r="F52" s="139">
        <v>773</v>
      </c>
      <c r="G52" s="139">
        <f t="shared" si="2"/>
        <v>193250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2">
      <c r="A53" s="46"/>
      <c r="B53" s="12" t="s">
        <v>76</v>
      </c>
      <c r="C53" s="140" t="s">
        <v>68</v>
      </c>
      <c r="D53" s="140">
        <v>1000</v>
      </c>
      <c r="E53" s="141" t="s">
        <v>41</v>
      </c>
      <c r="F53" s="139">
        <v>1462</v>
      </c>
      <c r="G53" s="139">
        <f t="shared" si="2"/>
        <v>1462000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2">
      <c r="A54" s="46"/>
      <c r="B54" s="12" t="s">
        <v>77</v>
      </c>
      <c r="C54" s="140" t="s">
        <v>68</v>
      </c>
      <c r="D54" s="140">
        <v>700</v>
      </c>
      <c r="E54" s="141" t="s">
        <v>78</v>
      </c>
      <c r="F54" s="139">
        <v>403</v>
      </c>
      <c r="G54" s="139">
        <f t="shared" si="2"/>
        <v>282100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2">
      <c r="A55" s="46"/>
      <c r="B55" s="12" t="s">
        <v>79</v>
      </c>
      <c r="C55" s="140" t="s">
        <v>68</v>
      </c>
      <c r="D55" s="140">
        <v>28000</v>
      </c>
      <c r="E55" s="142" t="s">
        <v>41</v>
      </c>
      <c r="F55" s="139">
        <v>132</v>
      </c>
      <c r="G55" s="139">
        <f t="shared" si="2"/>
        <v>3696000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2">
      <c r="A56" s="46"/>
      <c r="B56" s="129" t="s">
        <v>80</v>
      </c>
      <c r="C56" s="143"/>
      <c r="D56" s="143"/>
      <c r="E56" s="143"/>
      <c r="F56" s="144"/>
      <c r="G56" s="139">
        <f t="shared" si="2"/>
        <v>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2">
      <c r="A57" s="46"/>
      <c r="B57" s="13" t="s">
        <v>81</v>
      </c>
      <c r="C57" s="145" t="s">
        <v>68</v>
      </c>
      <c r="D57" s="145">
        <v>2</v>
      </c>
      <c r="E57" s="141" t="s">
        <v>78</v>
      </c>
      <c r="F57" s="131">
        <f>245966/10</f>
        <v>24596.6</v>
      </c>
      <c r="G57" s="139">
        <f t="shared" si="2"/>
        <v>49193.2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2">
      <c r="A58" s="46"/>
      <c r="B58" s="13" t="s">
        <v>82</v>
      </c>
      <c r="C58" s="145" t="s">
        <v>73</v>
      </c>
      <c r="D58" s="145">
        <v>10</v>
      </c>
      <c r="E58" s="141" t="s">
        <v>43</v>
      </c>
      <c r="F58" s="131">
        <v>17647</v>
      </c>
      <c r="G58" s="139">
        <f t="shared" si="2"/>
        <v>176470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2">
      <c r="A59" s="46"/>
      <c r="B59" s="13" t="s">
        <v>83</v>
      </c>
      <c r="C59" s="145" t="s">
        <v>73</v>
      </c>
      <c r="D59" s="145">
        <v>2</v>
      </c>
      <c r="E59" s="141" t="s">
        <v>84</v>
      </c>
      <c r="F59" s="131">
        <v>13781</v>
      </c>
      <c r="G59" s="139">
        <f t="shared" si="2"/>
        <v>27562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.75" customHeight="1" x14ac:dyDescent="0.2">
      <c r="A60" s="46"/>
      <c r="B60" s="13" t="s">
        <v>85</v>
      </c>
      <c r="C60" s="145" t="s">
        <v>73</v>
      </c>
      <c r="D60" s="145">
        <v>2</v>
      </c>
      <c r="E60" s="141" t="s">
        <v>84</v>
      </c>
      <c r="F60" s="131">
        <v>39076</v>
      </c>
      <c r="G60" s="139">
        <f t="shared" si="2"/>
        <v>78152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3.5" customHeight="1" x14ac:dyDescent="0.25">
      <c r="A61" s="18"/>
      <c r="B61" s="47" t="s">
        <v>86</v>
      </c>
      <c r="C61" s="98"/>
      <c r="D61" s="98"/>
      <c r="E61" s="98"/>
      <c r="F61" s="98"/>
      <c r="G61" s="97">
        <f>SUM(G46:G60)</f>
        <v>7732607.2000000002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" customHeight="1" x14ac:dyDescent="0.25">
      <c r="A62" s="21"/>
      <c r="B62" s="43"/>
      <c r="C62" s="44"/>
      <c r="D62" s="44"/>
      <c r="E62" s="44"/>
      <c r="F62" s="45"/>
      <c r="G62" s="45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" customHeight="1" x14ac:dyDescent="0.25">
      <c r="A63" s="18"/>
      <c r="B63" s="35" t="s">
        <v>87</v>
      </c>
      <c r="C63" s="36"/>
      <c r="D63" s="37"/>
      <c r="E63" s="37"/>
      <c r="F63" s="37"/>
      <c r="G63" s="3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24" customHeight="1" x14ac:dyDescent="0.25">
      <c r="A64" s="18"/>
      <c r="B64" s="49" t="s">
        <v>88</v>
      </c>
      <c r="C64" s="50" t="s">
        <v>60</v>
      </c>
      <c r="D64" s="51" t="s">
        <v>61</v>
      </c>
      <c r="E64" s="49" t="s">
        <v>29</v>
      </c>
      <c r="F64" s="51" t="s">
        <v>30</v>
      </c>
      <c r="G64" s="52" t="s">
        <v>31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5" customHeight="1" x14ac:dyDescent="0.2">
      <c r="A65" s="46"/>
      <c r="B65" s="12" t="s">
        <v>89</v>
      </c>
      <c r="C65" s="130" t="s">
        <v>90</v>
      </c>
      <c r="D65" s="131">
        <v>20</v>
      </c>
      <c r="E65" s="132" t="s">
        <v>91</v>
      </c>
      <c r="F65" s="133">
        <v>10924</v>
      </c>
      <c r="G65" s="131">
        <f t="shared" ref="G65:G69" si="3">(D65*F65)</f>
        <v>218480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3.5" customHeight="1" x14ac:dyDescent="0.2">
      <c r="A66" s="46"/>
      <c r="B66" s="12" t="s">
        <v>92</v>
      </c>
      <c r="C66" s="130" t="s">
        <v>90</v>
      </c>
      <c r="D66" s="131">
        <v>20</v>
      </c>
      <c r="E66" s="132" t="s">
        <v>93</v>
      </c>
      <c r="F66" s="133">
        <v>3319</v>
      </c>
      <c r="G66" s="131">
        <f t="shared" si="3"/>
        <v>66380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3.5" customHeight="1" x14ac:dyDescent="0.2">
      <c r="A67" s="46"/>
      <c r="B67" s="12" t="s">
        <v>94</v>
      </c>
      <c r="C67" s="130" t="s">
        <v>95</v>
      </c>
      <c r="D67" s="131">
        <v>3000</v>
      </c>
      <c r="E67" s="132" t="s">
        <v>96</v>
      </c>
      <c r="F67" s="133">
        <v>1600</v>
      </c>
      <c r="G67" s="131">
        <f t="shared" si="3"/>
        <v>4800000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5" customHeight="1" x14ac:dyDescent="0.2">
      <c r="A68" s="46"/>
      <c r="B68" s="12" t="s">
        <v>97</v>
      </c>
      <c r="C68" s="134" t="s">
        <v>95</v>
      </c>
      <c r="D68" s="131">
        <v>6</v>
      </c>
      <c r="E68" s="135" t="s">
        <v>98</v>
      </c>
      <c r="F68" s="133">
        <v>182513</v>
      </c>
      <c r="G68" s="131">
        <f t="shared" si="3"/>
        <v>1095078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128" customFormat="1" ht="11.25" customHeight="1" x14ac:dyDescent="0.2">
      <c r="A69" s="126"/>
      <c r="B69" s="12" t="s">
        <v>99</v>
      </c>
      <c r="C69" s="134" t="s">
        <v>100</v>
      </c>
      <c r="D69" s="131">
        <v>30</v>
      </c>
      <c r="E69" s="135" t="s">
        <v>93</v>
      </c>
      <c r="F69" s="133">
        <v>3151</v>
      </c>
      <c r="G69" s="131">
        <f t="shared" si="3"/>
        <v>94530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</row>
    <row r="70" spans="1:255" s="20" customFormat="1" ht="13.5" customHeight="1" x14ac:dyDescent="0.25">
      <c r="A70" s="18"/>
      <c r="B70" s="47" t="s">
        <v>101</v>
      </c>
      <c r="C70" s="98"/>
      <c r="D70" s="98"/>
      <c r="E70" s="98"/>
      <c r="F70" s="98"/>
      <c r="G70" s="97">
        <f>SUM(G65:G69)</f>
        <v>6274468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25">
      <c r="A71" s="21"/>
      <c r="B71" s="53"/>
      <c r="C71" s="53"/>
      <c r="D71" s="53"/>
      <c r="E71" s="53"/>
      <c r="F71" s="54"/>
      <c r="G71" s="5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" customHeight="1" x14ac:dyDescent="0.25">
      <c r="A72" s="46"/>
      <c r="B72" s="55" t="s">
        <v>102</v>
      </c>
      <c r="C72" s="56"/>
      <c r="D72" s="56"/>
      <c r="E72" s="56"/>
      <c r="F72" s="56"/>
      <c r="G72" s="93">
        <f>G29+G42+G61+G70</f>
        <v>16842075.199999999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" customHeight="1" x14ac:dyDescent="0.25">
      <c r="A73" s="46"/>
      <c r="B73" s="57" t="s">
        <v>103</v>
      </c>
      <c r="C73" s="58"/>
      <c r="D73" s="58"/>
      <c r="E73" s="58"/>
      <c r="F73" s="58"/>
      <c r="G73" s="94">
        <f>G72*0.05</f>
        <v>842103.76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25">
      <c r="A74" s="46"/>
      <c r="B74" s="59" t="s">
        <v>104</v>
      </c>
      <c r="C74" s="60"/>
      <c r="D74" s="60"/>
      <c r="E74" s="60"/>
      <c r="F74" s="60"/>
      <c r="G74" s="95">
        <f>G73+G72</f>
        <v>17684178.960000001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25">
      <c r="A75" s="46"/>
      <c r="B75" s="57" t="s">
        <v>105</v>
      </c>
      <c r="C75" s="58"/>
      <c r="D75" s="58"/>
      <c r="E75" s="58"/>
      <c r="F75" s="58"/>
      <c r="G75" s="94">
        <f>G12</f>
        <v>27000000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25">
      <c r="A76" s="46"/>
      <c r="B76" s="61" t="s">
        <v>106</v>
      </c>
      <c r="C76" s="62"/>
      <c r="D76" s="62"/>
      <c r="E76" s="62"/>
      <c r="F76" s="62"/>
      <c r="G76" s="96">
        <f>G75-G74</f>
        <v>9315821.0399999991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25">
      <c r="A77" s="46"/>
      <c r="B77" s="63" t="s">
        <v>107</v>
      </c>
      <c r="C77" s="64"/>
      <c r="D77" s="64"/>
      <c r="E77" s="64"/>
      <c r="F77" s="64"/>
      <c r="G77" s="65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.75" customHeight="1" thickBot="1" x14ac:dyDescent="0.3">
      <c r="A78" s="46"/>
      <c r="B78" s="66"/>
      <c r="C78" s="64"/>
      <c r="D78" s="64"/>
      <c r="E78" s="64"/>
      <c r="F78" s="64"/>
      <c r="G78" s="6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25">
      <c r="A79" s="46"/>
      <c r="B79" s="67" t="s">
        <v>108</v>
      </c>
      <c r="C79" s="68"/>
      <c r="D79" s="68"/>
      <c r="E79" s="68"/>
      <c r="F79" s="69"/>
      <c r="G79" s="65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" customHeight="1" x14ac:dyDescent="0.25">
      <c r="A80" s="46"/>
      <c r="B80" s="14" t="s">
        <v>109</v>
      </c>
      <c r="C80" s="66"/>
      <c r="D80" s="66"/>
      <c r="E80" s="66"/>
      <c r="F80" s="70"/>
      <c r="G80" s="65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2" customHeight="1" x14ac:dyDescent="0.25">
      <c r="A81" s="46"/>
      <c r="B81" s="14" t="s">
        <v>110</v>
      </c>
      <c r="C81" s="66"/>
      <c r="D81" s="66"/>
      <c r="E81" s="66"/>
      <c r="F81" s="70"/>
      <c r="G81" s="65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2" customHeight="1" x14ac:dyDescent="0.25">
      <c r="A82" s="46"/>
      <c r="B82" s="14" t="s">
        <v>111</v>
      </c>
      <c r="C82" s="66"/>
      <c r="D82" s="66"/>
      <c r="E82" s="66"/>
      <c r="F82" s="70"/>
      <c r="G82" s="65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25">
      <c r="A83" s="46"/>
      <c r="B83" s="14" t="s">
        <v>112</v>
      </c>
      <c r="C83" s="66"/>
      <c r="D83" s="66"/>
      <c r="E83" s="66"/>
      <c r="F83" s="70"/>
      <c r="G83" s="65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25">
      <c r="A84" s="46"/>
      <c r="B84" s="14" t="s">
        <v>113</v>
      </c>
      <c r="C84" s="66"/>
      <c r="D84" s="66"/>
      <c r="E84" s="66"/>
      <c r="F84" s="70"/>
      <c r="G84" s="65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.75" customHeight="1" thickBot="1" x14ac:dyDescent="0.3">
      <c r="A85" s="46"/>
      <c r="B85" s="15" t="s">
        <v>114</v>
      </c>
      <c r="C85" s="71"/>
      <c r="D85" s="71"/>
      <c r="E85" s="71"/>
      <c r="F85" s="72"/>
      <c r="G85" s="65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.75" customHeight="1" x14ac:dyDescent="0.25">
      <c r="A86" s="46"/>
      <c r="B86" s="66"/>
      <c r="C86" s="66"/>
      <c r="D86" s="66"/>
      <c r="E86" s="66"/>
      <c r="F86" s="66"/>
      <c r="G86" s="65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5" customHeight="1" thickBot="1" x14ac:dyDescent="0.3">
      <c r="A87" s="46"/>
      <c r="B87" s="155" t="s">
        <v>115</v>
      </c>
      <c r="C87" s="156"/>
      <c r="D87" s="73"/>
      <c r="E87" s="74"/>
      <c r="F87" s="74"/>
      <c r="G87" s="65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25">
      <c r="A88" s="46"/>
      <c r="B88" s="75" t="s">
        <v>88</v>
      </c>
      <c r="C88" s="112" t="s">
        <v>116</v>
      </c>
      <c r="D88" s="113" t="s">
        <v>117</v>
      </c>
      <c r="E88" s="74"/>
      <c r="F88" s="74"/>
      <c r="G88" s="65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25">
      <c r="A89" s="46"/>
      <c r="B89" s="76" t="s">
        <v>118</v>
      </c>
      <c r="C89" s="108">
        <f>G29</f>
        <v>2160000</v>
      </c>
      <c r="D89" s="109">
        <f>(C89/C95)</f>
        <v>0.12214307516824631</v>
      </c>
      <c r="E89" s="74"/>
      <c r="F89" s="74"/>
      <c r="G89" s="65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25">
      <c r="A90" s="46"/>
      <c r="B90" s="76" t="s">
        <v>119</v>
      </c>
      <c r="C90" s="110">
        <v>0</v>
      </c>
      <c r="D90" s="109">
        <v>0</v>
      </c>
      <c r="E90" s="74"/>
      <c r="F90" s="74"/>
      <c r="G90" s="65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25">
      <c r="A91" s="46"/>
      <c r="B91" s="76" t="s">
        <v>120</v>
      </c>
      <c r="C91" s="108">
        <f>G42</f>
        <v>675000</v>
      </c>
      <c r="D91" s="109">
        <f>(C91/C95)</f>
        <v>3.8169710990076974E-2</v>
      </c>
      <c r="E91" s="74"/>
      <c r="F91" s="74"/>
      <c r="G91" s="65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x14ac:dyDescent="0.25">
      <c r="A92" s="46"/>
      <c r="B92" s="76" t="s">
        <v>59</v>
      </c>
      <c r="C92" s="108">
        <f>G61</f>
        <v>7732607.2000000002</v>
      </c>
      <c r="D92" s="109">
        <f>(C92/C95)</f>
        <v>0.43726130670190866</v>
      </c>
      <c r="E92" s="74"/>
      <c r="F92" s="74"/>
      <c r="G92" s="6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25">
      <c r="A93" s="46"/>
      <c r="B93" s="76" t="s">
        <v>121</v>
      </c>
      <c r="C93" s="114">
        <f>G70</f>
        <v>6274468</v>
      </c>
      <c r="D93" s="109">
        <f>(C93/C95)</f>
        <v>0.35480685952072044</v>
      </c>
      <c r="E93" s="77"/>
      <c r="F93" s="77"/>
      <c r="G93" s="65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25">
      <c r="A94" s="46"/>
      <c r="B94" s="76" t="s">
        <v>122</v>
      </c>
      <c r="C94" s="114">
        <f>G73</f>
        <v>842103.76</v>
      </c>
      <c r="D94" s="109">
        <f>(C94/C95)</f>
        <v>4.7619047619047616E-2</v>
      </c>
      <c r="E94" s="77"/>
      <c r="F94" s="77"/>
      <c r="G94" s="65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.75" customHeight="1" thickBot="1" x14ac:dyDescent="0.3">
      <c r="A95" s="46"/>
      <c r="B95" s="78" t="s">
        <v>123</v>
      </c>
      <c r="C95" s="115">
        <f>SUM(C89:C94)</f>
        <v>17684178.960000001</v>
      </c>
      <c r="D95" s="111">
        <f>SUM(D89:D94)</f>
        <v>1</v>
      </c>
      <c r="E95" s="77"/>
      <c r="F95" s="77"/>
      <c r="G95" s="6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2" customHeight="1" x14ac:dyDescent="0.25">
      <c r="A96" s="46"/>
      <c r="B96" s="66"/>
      <c r="C96" s="64"/>
      <c r="D96" s="64"/>
      <c r="E96" s="64"/>
      <c r="F96" s="64"/>
      <c r="G96" s="6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2.75" customHeight="1" x14ac:dyDescent="0.25">
      <c r="A97" s="46"/>
      <c r="B97" s="80"/>
      <c r="C97" s="64"/>
      <c r="D97" s="64"/>
      <c r="E97" s="64"/>
      <c r="F97" s="64"/>
      <c r="G97" s="6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12" customHeight="1" thickBot="1" x14ac:dyDescent="0.3">
      <c r="A98" s="81"/>
      <c r="B98" s="82"/>
      <c r="C98" s="83" t="s">
        <v>124</v>
      </c>
      <c r="D98" s="84"/>
      <c r="E98" s="85"/>
      <c r="F98" s="86"/>
      <c r="G98" s="6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12" customHeight="1" x14ac:dyDescent="0.25">
      <c r="A99" s="46"/>
      <c r="B99" s="92" t="s">
        <v>125</v>
      </c>
      <c r="C99" s="16">
        <v>40000</v>
      </c>
      <c r="D99" s="16">
        <v>45000</v>
      </c>
      <c r="E99" s="17">
        <v>50000</v>
      </c>
      <c r="F99" s="87"/>
      <c r="G99" s="8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12.75" customHeight="1" thickBot="1" x14ac:dyDescent="0.3">
      <c r="A100" s="46"/>
      <c r="B100" s="78" t="s">
        <v>126</v>
      </c>
      <c r="C100" s="79">
        <f>(G74/C99)</f>
        <v>442.10447400000004</v>
      </c>
      <c r="D100" s="79">
        <f>(G74/D99)</f>
        <v>392.98175466666669</v>
      </c>
      <c r="E100" s="89">
        <f>(G74/E99)</f>
        <v>353.6835792</v>
      </c>
      <c r="F100" s="87"/>
      <c r="G100" s="8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15.6" customHeight="1" x14ac:dyDescent="0.25">
      <c r="A101" s="46"/>
      <c r="B101" s="154" t="s">
        <v>127</v>
      </c>
      <c r="C101" s="154"/>
      <c r="D101" s="154"/>
      <c r="E101" s="154"/>
      <c r="F101" s="66"/>
      <c r="G101" s="66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11.2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91" customFormat="1" ht="11.25" customHeight="1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</row>
    <row r="104" spans="1:255" s="91" customFormat="1" ht="11.25" customHeight="1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</row>
  </sheetData>
  <mergeCells count="9">
    <mergeCell ref="E9:F9"/>
    <mergeCell ref="E14:F14"/>
    <mergeCell ref="E15:F15"/>
    <mergeCell ref="B17:G17"/>
    <mergeCell ref="B101:E101"/>
    <mergeCell ref="B87:C87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Berenjena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2023-03-30T11:55:12Z</dcterms:modified>
  <cp:category/>
  <cp:contentStatus/>
</cp:coreProperties>
</file>